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JEKTY 2023\V-23 BIELSKO BIAŁA REDKOM\V-23 PW\_DROPBOX-PRZEKAZANE INWESTOROWI\V-23 TOM V - PROJEKT WYKONAWCZY\V-23 TOM V.1 - PW - ROZBIÓRKI\V-23 OPIS\DOC_XLS\"/>
    </mc:Choice>
  </mc:AlternateContent>
  <bookViews>
    <workbookView xWindow="0" yWindow="0" windowWidth="20640" windowHeight="11550" tabRatio="228"/>
  </bookViews>
  <sheets>
    <sheet name="Arkusz1" sheetId="1" r:id="rId1"/>
  </sheets>
  <definedNames>
    <definedName name="_xlnm.Print_Area" localSheetId="0">Arkusz1!$A$2:$E$109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E77" i="1" l="1"/>
  <c r="E62" i="1" l="1"/>
  <c r="E73" i="1"/>
  <c r="E72" i="1"/>
  <c r="E71" i="1"/>
  <c r="E36" i="1"/>
  <c r="E40" i="1"/>
  <c r="E34" i="1"/>
  <c r="E18" i="1"/>
  <c r="E19" i="1"/>
  <c r="E26" i="1"/>
  <c r="E17" i="1"/>
  <c r="E22" i="1"/>
  <c r="E75" i="1"/>
  <c r="E29" i="1"/>
  <c r="E23" i="1"/>
  <c r="E20" i="1"/>
  <c r="E25" i="1"/>
  <c r="E21" i="1"/>
  <c r="AF137" i="1" l="1"/>
  <c r="AF156" i="1" s="1"/>
  <c r="AD64" i="1"/>
  <c r="AD63" i="1"/>
  <c r="AA62" i="1"/>
  <c r="AA55" i="1"/>
  <c r="AD83" i="1" l="1"/>
  <c r="Q46" i="1"/>
  <c r="Z63" i="1" l="1"/>
  <c r="X91" i="1"/>
  <c r="X68" i="1"/>
  <c r="X64" i="1"/>
  <c r="X56" i="1"/>
  <c r="R97" i="1"/>
  <c r="O15" i="1"/>
  <c r="S46" i="1"/>
  <c r="P20" i="1"/>
  <c r="P11" i="1"/>
  <c r="X96" i="1" l="1"/>
  <c r="I110" i="1" l="1"/>
</calcChain>
</file>

<file path=xl/sharedStrings.xml><?xml version="1.0" encoding="utf-8"?>
<sst xmlns="http://schemas.openxmlformats.org/spreadsheetml/2006/main" count="327" uniqueCount="237">
  <si>
    <t>Nr poz.</t>
  </si>
  <si>
    <t>Opis robót</t>
  </si>
  <si>
    <t>Jm</t>
  </si>
  <si>
    <t>Ilość</t>
  </si>
  <si>
    <t>ROBOTY ROZBIÓRKOWE DACHU</t>
  </si>
  <si>
    <t>szt.</t>
  </si>
  <si>
    <t>m2</t>
  </si>
  <si>
    <t>ROBOTY ROZBIÓRKOWE ELEWACJI</t>
  </si>
  <si>
    <t>mb</t>
  </si>
  <si>
    <t>L.p.</t>
  </si>
  <si>
    <t>Architektura</t>
  </si>
  <si>
    <t>Konstrukcja</t>
  </si>
  <si>
    <t>Instalacje Sanitarne</t>
  </si>
  <si>
    <t>Instalacje Elektryczne</t>
  </si>
  <si>
    <t>Instalacje Tryskaczowe</t>
  </si>
  <si>
    <t>UWAGI</t>
  </si>
  <si>
    <t>suma</t>
  </si>
  <si>
    <t>cena jednostkowa netto</t>
  </si>
  <si>
    <t>razem</t>
  </si>
  <si>
    <t>łącznie</t>
  </si>
  <si>
    <t>SUMA</t>
  </si>
  <si>
    <t>Demontaż central dachowych</t>
  </si>
  <si>
    <t>Demontaż instalacji gazowej</t>
  </si>
  <si>
    <t>Demontaż świetlików/klap dymowych 90x150 cm na dachu</t>
  </si>
  <si>
    <t>Demontaż świetlików/klap dymowych 245x800 cm na dachu</t>
  </si>
  <si>
    <t>Demontaż świetlików/klap dymowych 300x500 cm na dachu</t>
  </si>
  <si>
    <t>Demontaż świetlików fi 160cm</t>
  </si>
  <si>
    <t>elew. Prawa</t>
  </si>
  <si>
    <t>płyta falista z poliwęglanu</t>
  </si>
  <si>
    <t>Demontaż drabiny na dach z obręczami i podestem (DOTKOM)</t>
  </si>
  <si>
    <t>Demontaż płyt osłonowych, przeźroczystych, falistych z poliweglanu wraz z podkonstrukcją stalową (DOTKOM)</t>
  </si>
  <si>
    <t>Demontaż ścian warstowwych:
- kasety ścienne metalowe
- wełna mineralna PANELROCK 15cm
- folia
- panele ścienne metalowe METALPLAST OBORNIKI-ISOTHERM PLUS 8cm</t>
  </si>
  <si>
    <t>Demontaż okładziny drewnianej z modrzewia syberyjskiego</t>
  </si>
  <si>
    <t>okładzina drewniana</t>
  </si>
  <si>
    <t>Demontaż okna 120x120</t>
  </si>
  <si>
    <t>Demontaż pokrycia dachowego w miejscu całkowitego wyburzenia:
- Folia Sikaplan 15G, ścieżki piesze Trocal WBP 1,5mm 
- Wełna mineralna Dachrock Max (Rockwool) 18 cm
- Paroizolacja - folia PE
- blacha trapzeowa TR50 gr0,75
(w tym świetliki dachowe/klapy dymowe w obszarze wyburzanego dachu)</t>
  </si>
  <si>
    <t xml:space="preserve">Demontaż zadaszenia nad głównym wejściem bocznym:
- Folia Sikaplan 15G, ścieżki piesze Trocal WBP 1,5mm 
- Wełna mineralna Dachrock Max (Rockwool) 18 cm
- Paroizolacja - folia PE
- blacha trapzeowa TR50 gr0,75
- konstrukcja dachu (wg odrębnej pozycji)
- podbitka-okładzina z modrzewia syberyjskiego
</t>
  </si>
  <si>
    <t>Demontaż witryn przeszklonych</t>
  </si>
  <si>
    <t>Demontaż kurtyn dymowych z blachy trapezowej</t>
  </si>
  <si>
    <t>kurtyny dymowe</t>
  </si>
  <si>
    <t>Demontaż witryny wewnętrznej (na antresoli)</t>
  </si>
  <si>
    <t>Demontaż lekkich sufitów podwieszanych wraz z podkonstrujcją: pełnych z GK, kasetonowych, rastrowych, z płyt warstowych (chłodnie)</t>
  </si>
  <si>
    <t>sufity</t>
  </si>
  <si>
    <t>Demontaż hydrantów wraz z inst. wody zasilającą (w obrebie wyburzenia hali)</t>
  </si>
  <si>
    <t>Demontaż tryskaczy wraz z inst. zasilającą (w obrębie powierzchni  wyburzenia hali)</t>
  </si>
  <si>
    <t>odboje przy ścianach</t>
  </si>
  <si>
    <t>Demontaż odbojów rurowych chroniących ściany</t>
  </si>
  <si>
    <t>Rozbiórka ścian działowych lekkich na antresoli</t>
  </si>
  <si>
    <t>Rozbiórka stropów żelbetowych nad pomieszczeniami w parterze</t>
  </si>
  <si>
    <t>Demontaż sufitów lekkich podwieszanych na antresoli</t>
  </si>
  <si>
    <t>opisujemy osobno drzwi ?</t>
  </si>
  <si>
    <t>Rozbiórka ściany murowanej (łukowa od frontu):
- tynk zewnętrzny
- bloczki z betonu momórkowego 25cm
- tynk</t>
  </si>
  <si>
    <t>Demontaż przeszklonej balustrady antresoli na konstrukcji stalowej</t>
  </si>
  <si>
    <t>SCIANY ANTRESOLI</t>
  </si>
  <si>
    <t>Rozbiórka ścian murowanych - wysokości 3 - 3,5 m</t>
  </si>
  <si>
    <t>Rozbiórka witryn wewnętrznych / krat rolowanych - wysokość 3 m</t>
  </si>
  <si>
    <t>witryny wewnętrzne</t>
  </si>
  <si>
    <t>Rozbiórka schodów stalowych na antresolę, trzy biegi szer 1,65m, dł. 9,7m w układzie L, 27x16,7cm / 27</t>
  </si>
  <si>
    <t xml:space="preserve">Rozbiórka ścian działowych lekkich na pełną wysokość hali </t>
  </si>
  <si>
    <t>Rozbiórka stropu żelbetowego antresoli wraz z posadzkami</t>
  </si>
  <si>
    <t>Demontaż siatki stalowej na podkonstrukcji wydzielającej pom. magazyn. na pełną wysokośc hali</t>
  </si>
  <si>
    <t>Rozbiórka stóp fundamentowych dobudowanego budynku, F-5 100x100cm, h-60cm</t>
  </si>
  <si>
    <t>Rozbiórka ławy fundamentowych 35x45 pod ścianę zewnętrzną murowaną (po łuku, od frontu)</t>
  </si>
  <si>
    <t>Rozbiórka belek podwalinowych</t>
  </si>
  <si>
    <t xml:space="preserve">Rozbiórka stóp fundamentowych pierwotnego budynku, F-1 230x230cm, h-50cm </t>
  </si>
  <si>
    <t xml:space="preserve">Rozbiórka stóp fundamentowych pierwotnego budynku, F-2 260x260cm, h-50cm </t>
  </si>
  <si>
    <t>Rozbiórka stóp fundamentowych pierwotnego budynku, F-3 230x110cm, h-50cm</t>
  </si>
  <si>
    <t xml:space="preserve">Rozbiórka ław fundamentowych dobudowanego budynku, 110x60cm, h-40cm </t>
  </si>
  <si>
    <t>BIELSKO BIAŁA - TABELA ELEMENTÓW DO ROZBIÓRKI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</si>
  <si>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</si>
  <si>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</si>
  <si>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</si>
  <si>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</si>
  <si>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</si>
  <si>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</si>
  <si>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</si>
  <si>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</si>
  <si>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</si>
  <si>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</si>
  <si>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</si>
  <si>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</si>
  <si>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</si>
  <si>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</si>
  <si>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</t>
  </si>
  <si>
    <t>2.1</t>
  </si>
  <si>
    <t>2.2</t>
  </si>
  <si>
    <t>2.3</t>
  </si>
  <si>
    <t>1.14</t>
  </si>
  <si>
    <t>1.15</t>
  </si>
  <si>
    <t>1.16</t>
  </si>
  <si>
    <t>2.4</t>
  </si>
  <si>
    <t>2.5</t>
  </si>
  <si>
    <t>2.6</t>
  </si>
  <si>
    <t>2.7</t>
  </si>
  <si>
    <t>2.8</t>
  </si>
  <si>
    <t>2.10</t>
  </si>
  <si>
    <t>2.11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</si>
  <si>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</si>
  <si>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</si>
  <si>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</si>
  <si>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</si>
  <si>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</si>
  <si>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</si>
  <si>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</si>
  <si>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</si>
  <si>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</si>
  <si>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</si>
  <si>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</si>
  <si>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</si>
  <si>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</si>
  <si>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</si>
  <si>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</si>
  <si>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</si>
  <si>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</si>
  <si>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</si>
  <si>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</si>
  <si>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</si>
  <si>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</si>
  <si>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</si>
  <si>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</si>
  <si>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</si>
  <si>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</si>
  <si>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</si>
  <si>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ROBOTY ROZBIÓRKOWE  WEWNĄTRZ BUDYNKU</t>
  </si>
  <si>
    <t>4</t>
  </si>
  <si>
    <t>ściany murowane wysokie</t>
  </si>
  <si>
    <t>ścauny murowane niskie</t>
  </si>
  <si>
    <t>Rozbiórka ścian murowanych - na pełną wysokośc hali</t>
  </si>
  <si>
    <t>Rozbiórka belek podwalinowych (elewacja wejściowa w osi 3')</t>
  </si>
  <si>
    <t>4 są na elewacji bocznej</t>
  </si>
  <si>
    <t>ściany lekkie wysokie</t>
  </si>
  <si>
    <t>ściany lekkie niskie</t>
  </si>
  <si>
    <t>Rozbiórka ścian działowych lekkich - wysokość 2 - 3,7 m (łącznie ze ścianami nad witrynami w pasażu)</t>
  </si>
  <si>
    <t>1.17</t>
  </si>
  <si>
    <t>Demontaż kurtyn dymowych z blachy trapezowej obudowanych GK (wzdłuż antresoli)</t>
  </si>
  <si>
    <t>Demontaż instalacji ciepłej wody</t>
  </si>
  <si>
    <t>Demontaż wody cyrkulacyjnej</t>
  </si>
  <si>
    <t>Demontaż rooftopów</t>
  </si>
  <si>
    <t>Rozbiórka ramp rozładunkowych DOTKOM wys. 1,2m</t>
  </si>
  <si>
    <t>Rozbiórka nawierzchni betonowych fundamentów pod zdemontowane urządzenia</t>
  </si>
  <si>
    <t>Rozbiórka nawierzchni utwardzonych (chodniki, jezdnie, obrzeża itp.)</t>
  </si>
  <si>
    <t>4.1</t>
  </si>
  <si>
    <t>4.2</t>
  </si>
  <si>
    <t>Rozbiórka wierzchniej warstwy posadzki na gruncie - obwodowy pas ocieplenia posadzki, szer. 1m wokół nowych ścian zewnętrznych (z tyłu budynku)</t>
  </si>
  <si>
    <t>Rozbiórka ściany cokołwej SZ2 (z tyłu budynku):
- wyprawa z tynku żywicznego
- pyty XPS 10cm
- ściana fundamentowa 25cm</t>
  </si>
  <si>
    <t>Rozbiórka wiat na wózki sklepowe (konstrukcja stalowa, zadaszenia łukowe z poliwęglanu)</t>
  </si>
  <si>
    <t>Rozbiórka wiaty zadaszonej blachą trapezową na 4 słupach stalowych, ~ 5x4,3m, h-3m</t>
  </si>
  <si>
    <t>Demontaż lamp oświetleniowych na słupie ALU wys. ~ 15m</t>
  </si>
  <si>
    <t>Rozbiórka budynku gospodarczego w północnej części terenu o pow około 9m2</t>
  </si>
  <si>
    <t>kg</t>
  </si>
  <si>
    <t>Demontaż stalowej podkonstrukcji na reklamę na froncie, nad attyką:
HEB 300 - słupy - 4szt.
C200 - rygiel - 3 szt.
RO114x7.1 - zastrzał - 4 szt.</t>
  </si>
  <si>
    <t>Demontaż podkonstrukcji stalowej pod okładzinę drewnianą (el. drugorzedne)</t>
  </si>
  <si>
    <t>Demontaż żaluzji drewnianych</t>
  </si>
  <si>
    <t>Rozbiórka schodów żelbetowych na antresolę, dwa biegi szer. 1,6m dł. 7,7m w lini prostej, 25x18cm / 26,5</t>
  </si>
  <si>
    <t>m3</t>
  </si>
  <si>
    <t>Rozbiórka schodów żelbetowych na antresolę, trzy biegi szer.1,7m, dł.9,9m w układzie C, 27x16,7cm / 27 wraZ ze ścianami</t>
  </si>
  <si>
    <t>ROBOTY ROZBIÓRKOWE  FUNDAMENTÓW</t>
  </si>
  <si>
    <t>5</t>
  </si>
  <si>
    <t>ROBOTY ROZBIÓRKOWE INSTALACJI WEWNĘTRZNYCH</t>
  </si>
  <si>
    <t>6</t>
  </si>
  <si>
    <t>ROBOTY ROZBIÓRKOWE NA ZEWNĄTRZ BUDYNKU - BUDOWLANKA</t>
  </si>
  <si>
    <t>7</t>
  </si>
  <si>
    <t>ROBOTY ROZBIÓRKOWE NA ZEWNĄTRZ BUDYNKU - INSTALACJE</t>
  </si>
  <si>
    <t>Rozbiórka posadzki na gruncie  (we frontowej cześcu budynku):
- płytki
- podkład betonowy 5cm
- płyta zelbetowa 20cm
- folia PE
- podkład betonowy 10cm</t>
  </si>
  <si>
    <t>Rozbiórka posadzki na gruncie  (pod nowe stopy fundamentowe w środku budynku 7 pól 4x4m):
- płytki
- podkład betonowy 5cm
- płyta zelbetowa 20cm
- folia PE
- podkład betonowy 10cm</t>
  </si>
  <si>
    <t>Rozbiórka posadzki na gruncie (z tyłu budynku pod nowy dok):
- posadzka betonowa
- podkład betonowy 5cm
- płyta zelbetowa 20cm
- folia PE
- podkład betonowy 10cm</t>
  </si>
  <si>
    <t>Demontaż belek drugorzędnych 
HEB 300</t>
  </si>
  <si>
    <t>Demontaż dźwigarów stalowych (blachownice)</t>
  </si>
  <si>
    <t>Demontaż wymianów
IPE 270/200/120
U 120/180
HEA 320</t>
  </si>
  <si>
    <t>Demontaż podkonstrukcji pod centrale
HEA 140
SHS 120x5</t>
  </si>
  <si>
    <t>Demontaż stężeń dachowych
M24</t>
  </si>
  <si>
    <t>1.18</t>
  </si>
  <si>
    <t>1.19</t>
  </si>
  <si>
    <t>1.20</t>
  </si>
  <si>
    <t>Demontaż tężników dachowych
RO 76.1x3.2
RO 139.8x4
RO 108x4
RO 244.5x8</t>
  </si>
  <si>
    <t>Demontaż słupów stalowych elewacji
HEA 120 - słupy posrednie 
HEA 300 - słupy główne</t>
  </si>
  <si>
    <t xml:space="preserve">Demontaż słupów stalowych wewętrznych
HEA 300 </t>
  </si>
  <si>
    <t>Demontaż płatwi stalowych
Z300
U65x50x2</t>
  </si>
  <si>
    <t>Demontaż konstrukcji attyki
L60x6
UPE120</t>
  </si>
  <si>
    <t>1.21</t>
  </si>
  <si>
    <t xml:space="preserve">Demontaż zadaszenia nad wejsciem w osiach K-P/3a-4
</t>
  </si>
  <si>
    <t xml:space="preserve">Demontaż zadaszenia nad wejsciem w osiach K/8a-9a
</t>
  </si>
  <si>
    <t>Demontaż podkonstrukcji pod żaluzje drewniane
- w osiach K/8a-9a
- w osiach K-P/3a-4</t>
  </si>
  <si>
    <t>Demontaż podkonstrukcji stalowych pod reklamy poziome na elewacji
- konstrukcja reklam pod attyką
- konstrukcja reklam nad attyka
- ramka</t>
  </si>
  <si>
    <t>Rozbiórka konstrukcji stalowej rampy dostawczej</t>
  </si>
  <si>
    <t xml:space="preserve">Rozbiórka konstrukcji stalowej atresoli </t>
  </si>
  <si>
    <t>Rozbiórka konstrukcji 012K</t>
  </si>
  <si>
    <t>Rozbiórka konstrukcji 013K</t>
  </si>
  <si>
    <t>Rozbiórka konstrukcji 015K</t>
  </si>
  <si>
    <t>Rozbiórka słupków magazynu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</si>
  <si>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</si>
  <si>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</si>
  <si>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</si>
  <si>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</si>
  <si>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</si>
  <si>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</si>
  <si>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</si>
  <si>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</si>
  <si>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</si>
  <si>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3.26</t>
  </si>
  <si>
    <t>3.27</t>
  </si>
  <si>
    <t>3.28</t>
  </si>
  <si>
    <t>3.29</t>
  </si>
  <si>
    <t>3.30</t>
  </si>
  <si>
    <t>3.31</t>
  </si>
  <si>
    <t>3.32</t>
  </si>
  <si>
    <t>Stopy fundamentowe - żelbety</t>
  </si>
  <si>
    <t>Ławy fundamentowe - żelbety</t>
  </si>
  <si>
    <t>Fundament totemu - żelbety</t>
  </si>
  <si>
    <t>Podwaliny monolityczne - żelbety</t>
  </si>
  <si>
    <t>Płyta denna w osiach 10-11</t>
  </si>
  <si>
    <t>4.12</t>
  </si>
  <si>
    <t>4.13</t>
  </si>
  <si>
    <t>2.9</t>
  </si>
  <si>
    <t>2.12</t>
  </si>
  <si>
    <t>2.13</t>
  </si>
  <si>
    <t>2.14</t>
  </si>
  <si>
    <t>3.33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</si>
  <si>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</si>
  <si>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</si>
  <si>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</si>
  <si>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</si>
  <si>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</si>
  <si>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</si>
  <si>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</si>
  <si>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</si>
  <si>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</si>
  <si>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Demontaż pokrycia dachowego w miejscu całkowitego wyburzenia:
- Folia Sikaplan 15G, ścieżki piesze Trocal WBP 1,5mm 
- Wełna mineralna Dachrock Max (Rockwool) 18 cm
- Paroizolacja - folia PE
- blacha trapezowa TR84/273 gr. 0,75
(w tym świetliki dachowe/klapy dymowe w obszarze wyburzanego dachu)</t>
  </si>
  <si>
    <t>Demontaż podkonstrukcji stalowej pod reklamy poziomy - totemy</t>
  </si>
  <si>
    <t>5.3</t>
  </si>
  <si>
    <t>Demontaż instalacji tryskaczowej w obrębie wyburzanej częścu budynku</t>
  </si>
  <si>
    <t>Demontaż instalacji elektryczneych:
- linie kablowe
- oprzewodowanie
- instalacja gniaz wtykowych
- rozdzielnice elektryczne
- instalacje oswietleniowe
- instalacje strukturalne
- zasilanie urządzeń technologicznych</t>
  </si>
  <si>
    <t>inst gaz.</t>
  </si>
  <si>
    <t>UWAGA!: PRZED ROZBIÓRKAMI USTALIĆ Z G.W. KTÓRE ELEMENTY SĄ DO ODZYSKANIA!
PROJEKT ROZBIÓREK NALEŻY ROZPATRYWAĆ RÓWNOCZEŚNIE Z PROJEKTEM WYKONAWCZYM,
TAK BY NIE WYBURZYĆ/ZDEMONTOWAĆ ELEMENTÓW POTRZEBNYCH. PRZED ROZBIÓRKAMI NALEŻY PRZEPROWADZIĆ WIZJĘ LOKALNĄ I W RAZIE ELEMENTÓW NIE UJĘTYCH W TABELI, WĄTPLIWYCH - SKONTAKTOWAĆ SIĘ Z PROJEKTANTEM</t>
  </si>
  <si>
    <t>Demontaż podcisnieniowego odwodnienia dachu w obrębie wyburzanej części budynku</t>
  </si>
  <si>
    <t>Demontaż instalacji odgromowej w obrębie wyburzanej cześci budynku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</si>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</sst>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sz val="3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FBF"/>
        <bgColor indexed="64"/>
      </patternFill>
    </fill>
    <fill>
      <patternFill patternType="solid">
        <fgColor rgb="FFEFBCB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0" fontId="5" fillId="0" borderId="0"/>
  </cellStyleXfs>
  <cellXfs count="88">
    <xf numFmtId="0" fontId="0" fillId="0" borderId="0" xfId="0"/>
    <xf numFmtId="165" fontId="3" fillId="0" borderId="0" xfId="0" applyNumberFormat="1" applyFont="1" applyAlignment="1">
      <alignment vertical="center"/>
    </xf>
    <xf numFmtId="0" fontId="3" fillId="0" borderId="0" xfId="0" applyFont="1"/>
    <xf numFmtId="165" fontId="6" fillId="0" borderId="1" xfId="0" applyNumberFormat="1" applyFont="1" applyFill="1" applyBorder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2" fontId="6" fillId="11" borderId="1" xfId="0" applyNumberFormat="1" applyFont="1" applyFill="1" applyBorder="1" applyAlignment="1">
      <alignment vertical="center" wrapText="1"/>
    </xf>
    <xf numFmtId="165" fontId="6" fillId="11" borderId="1" xfId="0" applyNumberFormat="1" applyFont="1" applyFill="1" applyBorder="1" applyAlignment="1">
      <alignment vertical="center" wrapText="1"/>
    </xf>
    <xf numFmtId="165" fontId="6" fillId="11" borderId="0" xfId="0" applyNumberFormat="1" applyFont="1" applyFill="1" applyAlignment="1">
      <alignment vertical="center" wrapText="1"/>
    </xf>
    <xf numFmtId="2" fontId="3" fillId="0" borderId="1" xfId="0" applyNumberFormat="1" applyFont="1" applyFill="1" applyBorder="1" applyAlignment="1">
      <alignment vertical="center"/>
    </xf>
    <xf numFmtId="0" fontId="8" fillId="8" borderId="0" xfId="0" applyFont="1" applyFill="1" applyAlignment="1">
      <alignment horizontal="left" vertical="center"/>
    </xf>
    <xf numFmtId="0" fontId="9" fillId="0" borderId="0" xfId="0" applyFont="1"/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/>
    </xf>
    <xf numFmtId="2" fontId="3" fillId="11" borderId="1" xfId="0" applyNumberFormat="1" applyFont="1" applyFill="1" applyBorder="1" applyAlignment="1">
      <alignment vertical="center"/>
    </xf>
    <xf numFmtId="0" fontId="10" fillId="0" borderId="0" xfId="0" applyFont="1"/>
    <xf numFmtId="0" fontId="3" fillId="0" borderId="1" xfId="0" applyFont="1" applyBorder="1" applyAlignment="1">
      <alignment horizontal="left" vertical="center"/>
    </xf>
    <xf numFmtId="49" fontId="3" fillId="0" borderId="1" xfId="0" quotePrefix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2" fontId="3" fillId="0" borderId="0" xfId="0" applyNumberFormat="1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6" fillId="11" borderId="1" xfId="0" applyNumberFormat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/>
    <xf numFmtId="0" fontId="3" fillId="4" borderId="0" xfId="0" applyFont="1" applyFill="1"/>
    <xf numFmtId="1" fontId="3" fillId="0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3" fillId="9" borderId="1" xfId="0" applyFont="1" applyFill="1" applyBorder="1"/>
    <xf numFmtId="2" fontId="6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9" xfId="0" applyFont="1" applyBorder="1"/>
    <xf numFmtId="0" fontId="3" fillId="0" borderId="8" xfId="0" applyFont="1" applyBorder="1"/>
    <xf numFmtId="0" fontId="6" fillId="0" borderId="7" xfId="0" applyFont="1" applyBorder="1"/>
    <xf numFmtId="0" fontId="3" fillId="0" borderId="10" xfId="0" applyFont="1" applyBorder="1"/>
    <xf numFmtId="2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3" fillId="10" borderId="1" xfId="0" applyFont="1" applyFill="1" applyBorder="1"/>
    <xf numFmtId="0" fontId="6" fillId="0" borderId="1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6" borderId="0" xfId="0" applyFont="1" applyFill="1"/>
    <xf numFmtId="2" fontId="3" fillId="0" borderId="0" xfId="0" applyNumberFormat="1" applyFont="1" applyFill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8" fillId="8" borderId="4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</cellXfs>
  <cellStyles count="4">
    <cellStyle name="Excel Built-in Normal" xfId="2"/>
    <cellStyle name="Normal" xfId="3"/>
    <cellStyle name="Normalny" xfId="0" builtinId="0"/>
    <cellStyle name="Normalny 112" xfId="1"/>
  </cellStyles>
  <dxfs count="0"/>
  <tableStyles count="0" defaultTableStyle="TableStyleMedium2" defaultPivotStyle="PivotStyleLight16"/>
  <colors>
    <mruColors>
      <color rgb="FFCC0000"/>
      <color rgb="FFEFBCB3"/>
      <color rgb="FFEBDFBF"/>
      <color rgb="FFD7CBDF"/>
      <color rgb="FFBAA5C7"/>
      <color rgb="FFE07E6E"/>
      <color rgb="FFD6A078"/>
      <color rgb="FFDBC68B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6"/>
  <sheetViews>
    <sheetView tabSelected="1" zoomScaleNormal="100" zoomScaleSheetLayoutView="100" workbookViewId="0">
      <pane xSplit="5" ySplit="3" topLeftCell="F49" activePane="bottomRight" state="frozen"/>
      <selection pane="topRight" activeCell="F1" sqref="F1"/>
      <selection pane="bottomLeft" activeCell="A4" sqref="A4"/>
      <selection pane="bottomRight" activeCell="E93" sqref="E93"/>
    </sheetView>
  </sheetViews>
  <sheetFormatPr defaultRowHeight="15" x14ac:dyDescent="0.25"/>
  <cols>
    <col min="1" max="1" width="9.85546875" style="2" bestFit="1" customWidth="1"/>
    <col min="2" max="2" width="10.140625" style="76" bestFit="1" customWidth="1"/>
    <col min="3" max="3" width="74.85546875" style="81" customWidth="1"/>
    <col min="4" max="4" width="9.140625" style="23"/>
    <col min="5" max="5" width="12.42578125" style="82" customWidth="1"/>
    <col min="6" max="6" width="22.7109375" style="82" customWidth="1"/>
    <col min="7" max="7" width="11" style="82" customWidth="1"/>
    <col min="8" max="8" width="13.7109375" style="82" customWidth="1"/>
    <col min="9" max="10" width="16.140625" style="1" customWidth="1"/>
    <col min="11" max="13" width="9.140625" style="2"/>
    <col min="14" max="14" width="38" style="2" bestFit="1" customWidth="1"/>
    <col min="15" max="15" width="9.140625" style="2"/>
    <col min="16" max="16" width="17.7109375" style="2" bestFit="1" customWidth="1"/>
    <col min="17" max="16384" width="9.140625" style="2"/>
  </cols>
  <sheetData>
    <row r="1" spans="1:19" s="19" customFormat="1" ht="39.75" thickBot="1" x14ac:dyDescent="0.65">
      <c r="A1" s="83" t="s">
        <v>68</v>
      </c>
      <c r="B1" s="84"/>
      <c r="C1" s="84"/>
      <c r="D1" s="84"/>
      <c r="E1" s="84"/>
      <c r="F1" s="84"/>
      <c r="G1" s="84"/>
      <c r="H1" s="84"/>
      <c r="I1" s="85"/>
      <c r="J1" s="18"/>
    </row>
    <row r="2" spans="1:19" ht="129.75" customHeight="1" x14ac:dyDescent="0.25">
      <c r="A2" s="86" t="s">
        <v>233</v>
      </c>
      <c r="B2" s="87"/>
      <c r="C2" s="87"/>
      <c r="D2" s="87"/>
      <c r="E2" s="87"/>
      <c r="F2" s="20"/>
      <c r="G2" s="20"/>
      <c r="H2" s="20"/>
      <c r="I2" s="21"/>
      <c r="J2" s="22"/>
      <c r="N2" s="23" t="s">
        <v>15</v>
      </c>
    </row>
    <row r="3" spans="1:19" x14ac:dyDescent="0.25">
      <c r="A3" s="24" t="s">
        <v>0</v>
      </c>
      <c r="B3" s="25" t="s">
        <v>9</v>
      </c>
      <c r="C3" s="26" t="s">
        <v>1</v>
      </c>
      <c r="D3" s="27" t="s">
        <v>2</v>
      </c>
      <c r="E3" s="28" t="s">
        <v>3</v>
      </c>
      <c r="F3" s="28" t="s">
        <v>17</v>
      </c>
      <c r="G3" s="29" t="s">
        <v>16</v>
      </c>
      <c r="H3" s="29" t="s">
        <v>18</v>
      </c>
      <c r="I3" s="30" t="s">
        <v>19</v>
      </c>
      <c r="J3" s="31" t="s">
        <v>15</v>
      </c>
    </row>
    <row r="4" spans="1:19" ht="18.75" x14ac:dyDescent="0.3">
      <c r="A4" s="32"/>
      <c r="B4" s="33" t="s">
        <v>69</v>
      </c>
      <c r="C4" s="34" t="s">
        <v>4</v>
      </c>
      <c r="D4" s="35"/>
      <c r="E4" s="36"/>
      <c r="F4" s="36"/>
      <c r="G4" s="14"/>
      <c r="H4" s="14"/>
      <c r="I4" s="15"/>
      <c r="J4" s="16"/>
      <c r="O4" s="37"/>
      <c r="P4" s="2">
        <v>233.3</v>
      </c>
    </row>
    <row r="5" spans="1:19" x14ac:dyDescent="0.25">
      <c r="A5" s="38"/>
      <c r="B5" s="39" t="s">
        <v>70</v>
      </c>
      <c r="C5" s="40" t="s">
        <v>23</v>
      </c>
      <c r="D5" s="11" t="s">
        <v>5</v>
      </c>
      <c r="E5" s="40">
        <v>77</v>
      </c>
      <c r="F5" s="40"/>
      <c r="G5" s="40"/>
      <c r="H5" s="40"/>
      <c r="I5" s="40"/>
      <c r="J5" s="41"/>
      <c r="N5" s="42"/>
      <c r="P5" s="2">
        <v>290.3</v>
      </c>
      <c r="R5" s="2" t="s">
        <v>232</v>
      </c>
      <c r="S5" s="46">
        <v>24</v>
      </c>
    </row>
    <row r="6" spans="1:19" x14ac:dyDescent="0.25">
      <c r="A6" s="38"/>
      <c r="B6" s="39" t="s">
        <v>71</v>
      </c>
      <c r="C6" s="40" t="s">
        <v>24</v>
      </c>
      <c r="D6" s="11" t="s">
        <v>5</v>
      </c>
      <c r="E6" s="40">
        <v>10</v>
      </c>
      <c r="F6" s="40"/>
      <c r="G6" s="40"/>
      <c r="H6" s="40"/>
      <c r="I6" s="40"/>
      <c r="J6" s="41"/>
      <c r="N6" s="42"/>
      <c r="P6" s="2">
        <v>49.8</v>
      </c>
      <c r="S6" s="46">
        <v>12</v>
      </c>
    </row>
    <row r="7" spans="1:19" x14ac:dyDescent="0.25">
      <c r="A7" s="38"/>
      <c r="B7" s="39" t="s">
        <v>72</v>
      </c>
      <c r="C7" s="40" t="s">
        <v>25</v>
      </c>
      <c r="D7" s="11" t="s">
        <v>5</v>
      </c>
      <c r="E7" s="40">
        <v>7</v>
      </c>
      <c r="F7" s="40"/>
      <c r="G7" s="40"/>
      <c r="H7" s="40"/>
      <c r="I7" s="40"/>
      <c r="J7" s="41"/>
      <c r="N7" s="42"/>
      <c r="P7" s="2">
        <v>62</v>
      </c>
      <c r="S7" s="46">
        <v>3</v>
      </c>
    </row>
    <row r="8" spans="1:19" x14ac:dyDescent="0.25">
      <c r="A8" s="38"/>
      <c r="B8" s="39" t="s">
        <v>73</v>
      </c>
      <c r="C8" s="40" t="s">
        <v>26</v>
      </c>
      <c r="D8" s="11" t="s">
        <v>5</v>
      </c>
      <c r="E8" s="40">
        <v>8</v>
      </c>
      <c r="F8" s="40"/>
      <c r="G8" s="40"/>
      <c r="H8" s="40"/>
      <c r="I8" s="40"/>
      <c r="J8" s="41"/>
      <c r="N8" s="42"/>
      <c r="P8" s="2" t="s">
        <v>27</v>
      </c>
      <c r="S8" s="46">
        <v>26</v>
      </c>
    </row>
    <row r="9" spans="1:19" x14ac:dyDescent="0.25">
      <c r="A9" s="38"/>
      <c r="B9" s="39" t="s">
        <v>74</v>
      </c>
      <c r="C9" s="43" t="s">
        <v>137</v>
      </c>
      <c r="D9" s="44" t="s">
        <v>5</v>
      </c>
      <c r="E9" s="43">
        <v>5</v>
      </c>
      <c r="F9" s="43"/>
      <c r="G9" s="43"/>
      <c r="H9" s="43"/>
      <c r="I9" s="43"/>
      <c r="J9" s="45"/>
      <c r="N9" s="42"/>
      <c r="P9" s="2">
        <v>138</v>
      </c>
      <c r="S9" s="46">
        <v>4.5999999999999996</v>
      </c>
    </row>
    <row r="10" spans="1:19" x14ac:dyDescent="0.25">
      <c r="A10" s="38"/>
      <c r="B10" s="39" t="s">
        <v>75</v>
      </c>
      <c r="C10" s="43" t="s">
        <v>21</v>
      </c>
      <c r="D10" s="44" t="s">
        <v>5</v>
      </c>
      <c r="E10" s="43">
        <v>5</v>
      </c>
      <c r="F10" s="43"/>
      <c r="G10" s="43"/>
      <c r="H10" s="43"/>
      <c r="I10" s="43"/>
      <c r="J10" s="45"/>
      <c r="N10" s="42"/>
      <c r="P10" s="2">
        <v>25</v>
      </c>
      <c r="S10" s="46">
        <f>SUM(S5:S9)</f>
        <v>69.599999999999994</v>
      </c>
    </row>
    <row r="11" spans="1:19" x14ac:dyDescent="0.25">
      <c r="A11" s="38"/>
      <c r="B11" s="39" t="s">
        <v>76</v>
      </c>
      <c r="C11" s="43" t="s">
        <v>22</v>
      </c>
      <c r="D11" s="44" t="s">
        <v>8</v>
      </c>
      <c r="E11" s="43">
        <v>70</v>
      </c>
      <c r="F11" s="43"/>
      <c r="G11" s="43"/>
      <c r="H11" s="43"/>
      <c r="I11" s="43"/>
      <c r="J11" s="45"/>
      <c r="N11" s="42"/>
      <c r="O11" s="2" t="s">
        <v>16</v>
      </c>
      <c r="P11" s="2" t="e">
        <f>#REF!+P10+P9+P7+P6+P5+P4</f>
        <v>#REF!</v>
      </c>
      <c r="S11" s="46"/>
    </row>
    <row r="12" spans="1:19" ht="30" x14ac:dyDescent="0.25">
      <c r="A12" s="38"/>
      <c r="B12" s="39"/>
      <c r="C12" s="47" t="s">
        <v>234</v>
      </c>
      <c r="D12" s="44"/>
      <c r="E12" s="43"/>
      <c r="F12" s="43"/>
      <c r="G12" s="43"/>
      <c r="H12" s="43"/>
      <c r="I12" s="43"/>
      <c r="J12" s="45"/>
      <c r="N12" s="42"/>
      <c r="S12" s="46"/>
    </row>
    <row r="13" spans="1:19" x14ac:dyDescent="0.25">
      <c r="A13" s="38"/>
      <c r="B13" s="39" t="s">
        <v>77</v>
      </c>
      <c r="C13" s="43" t="s">
        <v>235</v>
      </c>
      <c r="D13" s="44"/>
      <c r="E13" s="43"/>
      <c r="F13" s="43"/>
      <c r="G13" s="43"/>
      <c r="H13" s="43"/>
      <c r="I13" s="43"/>
      <c r="J13" s="45"/>
      <c r="N13" s="42"/>
      <c r="S13" s="46"/>
    </row>
    <row r="14" spans="1:19" ht="90" x14ac:dyDescent="0.25">
      <c r="A14" s="38"/>
      <c r="B14" s="39" t="s">
        <v>78</v>
      </c>
      <c r="C14" s="7" t="s">
        <v>227</v>
      </c>
      <c r="D14" s="11" t="s">
        <v>6</v>
      </c>
      <c r="E14" s="17">
        <v>3648</v>
      </c>
      <c r="F14" s="17"/>
      <c r="G14" s="17"/>
      <c r="H14" s="17"/>
      <c r="I14" s="5"/>
      <c r="J14" s="6"/>
      <c r="N14" s="23"/>
      <c r="Q14" s="46"/>
      <c r="S14" s="46"/>
    </row>
    <row r="15" spans="1:19" ht="90" x14ac:dyDescent="0.25">
      <c r="A15" s="38"/>
      <c r="B15" s="39" t="s">
        <v>79</v>
      </c>
      <c r="C15" s="7" t="s">
        <v>35</v>
      </c>
      <c r="D15" s="11" t="s">
        <v>6</v>
      </c>
      <c r="E15" s="17">
        <v>2213</v>
      </c>
      <c r="F15" s="17"/>
      <c r="G15" s="17"/>
      <c r="H15" s="17"/>
      <c r="I15" s="5"/>
      <c r="J15" s="6"/>
      <c r="N15" s="23"/>
      <c r="O15" s="46">
        <f>E14+E15</f>
        <v>5861</v>
      </c>
      <c r="P15" s="2" t="s">
        <v>28</v>
      </c>
      <c r="S15" s="46"/>
    </row>
    <row r="16" spans="1:19" ht="120" x14ac:dyDescent="0.25">
      <c r="A16" s="38"/>
      <c r="B16" s="39" t="s">
        <v>80</v>
      </c>
      <c r="C16" s="7" t="s">
        <v>36</v>
      </c>
      <c r="D16" s="11" t="s">
        <v>6</v>
      </c>
      <c r="E16" s="17">
        <v>180</v>
      </c>
      <c r="F16" s="17"/>
      <c r="G16" s="17"/>
      <c r="H16" s="17"/>
      <c r="I16" s="5"/>
      <c r="J16" s="6"/>
      <c r="N16" s="23"/>
    </row>
    <row r="17" spans="1:16" ht="45" x14ac:dyDescent="0.25">
      <c r="A17" s="38"/>
      <c r="B17" s="39" t="s">
        <v>81</v>
      </c>
      <c r="C17" s="47" t="s">
        <v>177</v>
      </c>
      <c r="D17" s="11" t="s">
        <v>149</v>
      </c>
      <c r="E17" s="17">
        <f>25660+120</f>
        <v>25780</v>
      </c>
      <c r="F17" s="17"/>
      <c r="G17" s="17"/>
      <c r="H17" s="17"/>
      <c r="I17" s="5"/>
      <c r="J17" s="6"/>
      <c r="N17" s="23"/>
    </row>
    <row r="18" spans="1:16" ht="30" x14ac:dyDescent="0.25">
      <c r="A18" s="38"/>
      <c r="B18" s="39" t="s">
        <v>82</v>
      </c>
      <c r="C18" s="47" t="s">
        <v>181</v>
      </c>
      <c r="D18" s="11" t="s">
        <v>149</v>
      </c>
      <c r="E18" s="17">
        <f>218+150+235+323</f>
        <v>926</v>
      </c>
      <c r="F18" s="17"/>
      <c r="G18" s="17"/>
      <c r="H18" s="17"/>
      <c r="I18" s="5"/>
      <c r="J18" s="6"/>
      <c r="N18" s="23"/>
    </row>
    <row r="19" spans="1:16" ht="30" x14ac:dyDescent="0.25">
      <c r="A19" s="38"/>
      <c r="B19" s="39" t="s">
        <v>87</v>
      </c>
      <c r="C19" s="47" t="s">
        <v>180</v>
      </c>
      <c r="D19" s="11" t="s">
        <v>149</v>
      </c>
      <c r="E19" s="17">
        <f>10343</f>
        <v>10343</v>
      </c>
      <c r="F19" s="17"/>
      <c r="G19" s="17"/>
      <c r="H19" s="17"/>
      <c r="I19" s="5"/>
      <c r="J19" s="6"/>
      <c r="N19" s="23"/>
    </row>
    <row r="20" spans="1:16" x14ac:dyDescent="0.25">
      <c r="A20" s="38"/>
      <c r="B20" s="39" t="s">
        <v>88</v>
      </c>
      <c r="C20" s="43" t="s">
        <v>167</v>
      </c>
      <c r="D20" s="11" t="s">
        <v>149</v>
      </c>
      <c r="E20" s="17">
        <f>19255+1680+40400+142</f>
        <v>61477</v>
      </c>
      <c r="F20" s="17"/>
      <c r="G20" s="17"/>
      <c r="H20" s="17"/>
      <c r="I20" s="5"/>
      <c r="J20" s="6"/>
      <c r="N20" s="23"/>
      <c r="O20" s="2" t="s">
        <v>16</v>
      </c>
      <c r="P20" s="2" t="e">
        <f>#REF!+#REF!+P17</f>
        <v>#REF!</v>
      </c>
    </row>
    <row r="21" spans="1:16" ht="30" customHeight="1" x14ac:dyDescent="0.25">
      <c r="A21" s="38"/>
      <c r="B21" s="39" t="s">
        <v>89</v>
      </c>
      <c r="C21" s="48" t="s">
        <v>166</v>
      </c>
      <c r="D21" s="11" t="s">
        <v>149</v>
      </c>
      <c r="E21" s="17">
        <f>10193+6022</f>
        <v>16215</v>
      </c>
      <c r="F21" s="17"/>
      <c r="G21" s="17"/>
      <c r="H21" s="17"/>
      <c r="I21" s="5"/>
      <c r="J21" s="6"/>
      <c r="N21" s="23"/>
    </row>
    <row r="22" spans="1:16" ht="45" customHeight="1" x14ac:dyDescent="0.25">
      <c r="A22" s="38"/>
      <c r="B22" s="39" t="s">
        <v>133</v>
      </c>
      <c r="C22" s="49" t="s">
        <v>168</v>
      </c>
      <c r="D22" s="11" t="s">
        <v>149</v>
      </c>
      <c r="E22" s="17">
        <f>16495+228+68+329+9165+671</f>
        <v>26956</v>
      </c>
      <c r="F22" s="17"/>
      <c r="G22" s="17"/>
      <c r="H22" s="17"/>
      <c r="I22" s="5"/>
      <c r="J22" s="6"/>
      <c r="N22" s="23"/>
    </row>
    <row r="23" spans="1:16" ht="60" customHeight="1" x14ac:dyDescent="0.25">
      <c r="A23" s="38"/>
      <c r="B23" s="39" t="s">
        <v>171</v>
      </c>
      <c r="C23" s="49" t="s">
        <v>174</v>
      </c>
      <c r="D23" s="11" t="s">
        <v>149</v>
      </c>
      <c r="E23" s="17">
        <f>2802+1093+127.5+393</f>
        <v>4415.5</v>
      </c>
      <c r="F23" s="17"/>
      <c r="G23" s="17"/>
      <c r="H23" s="17"/>
      <c r="I23" s="5"/>
      <c r="J23" s="6"/>
      <c r="N23" s="23"/>
    </row>
    <row r="24" spans="1:16" ht="30" customHeight="1" x14ac:dyDescent="0.25">
      <c r="A24" s="38"/>
      <c r="B24" s="39" t="s">
        <v>172</v>
      </c>
      <c r="C24" s="49" t="s">
        <v>170</v>
      </c>
      <c r="D24" s="11" t="s">
        <v>149</v>
      </c>
      <c r="E24" s="17">
        <v>100.5</v>
      </c>
      <c r="F24" s="17"/>
      <c r="G24" s="17"/>
      <c r="H24" s="17"/>
      <c r="I24" s="5"/>
      <c r="J24" s="6"/>
      <c r="N24" s="23"/>
    </row>
    <row r="25" spans="1:16" s="53" customFormat="1" ht="45" customHeight="1" x14ac:dyDescent="0.25">
      <c r="A25" s="50"/>
      <c r="B25" s="39" t="s">
        <v>173</v>
      </c>
      <c r="C25" s="48" t="s">
        <v>169</v>
      </c>
      <c r="D25" s="51" t="s">
        <v>149</v>
      </c>
      <c r="E25" s="52">
        <f>1542+262+117</f>
        <v>1921</v>
      </c>
      <c r="F25" s="52"/>
      <c r="G25" s="52"/>
      <c r="H25" s="52"/>
      <c r="I25" s="8"/>
      <c r="J25" s="9"/>
      <c r="N25" s="54"/>
    </row>
    <row r="26" spans="1:16" ht="45" x14ac:dyDescent="0.25">
      <c r="A26" s="38"/>
      <c r="B26" s="39" t="s">
        <v>179</v>
      </c>
      <c r="C26" s="47" t="s">
        <v>178</v>
      </c>
      <c r="D26" s="11" t="s">
        <v>149</v>
      </c>
      <c r="E26" s="17">
        <f>295+228</f>
        <v>523</v>
      </c>
      <c r="F26" s="17"/>
      <c r="G26" s="17"/>
      <c r="H26" s="17"/>
      <c r="I26" s="5"/>
      <c r="J26" s="6"/>
      <c r="N26" s="23"/>
    </row>
    <row r="27" spans="1:16" x14ac:dyDescent="0.25">
      <c r="A27" s="32"/>
      <c r="B27" s="55" t="s">
        <v>83</v>
      </c>
      <c r="C27" s="34" t="s">
        <v>7</v>
      </c>
      <c r="D27" s="56"/>
      <c r="E27" s="57"/>
      <c r="F27" s="57"/>
      <c r="G27" s="14"/>
      <c r="H27" s="14"/>
      <c r="I27" s="15"/>
      <c r="J27" s="16"/>
      <c r="K27" s="2" t="s">
        <v>10</v>
      </c>
      <c r="L27" s="58"/>
      <c r="M27" s="58"/>
    </row>
    <row r="28" spans="1:16" ht="75" x14ac:dyDescent="0.25">
      <c r="A28" s="38"/>
      <c r="B28" s="39" t="s">
        <v>84</v>
      </c>
      <c r="C28" s="7" t="s">
        <v>31</v>
      </c>
      <c r="D28" s="11" t="s">
        <v>6</v>
      </c>
      <c r="E28" s="17">
        <v>860</v>
      </c>
      <c r="F28" s="17"/>
      <c r="G28" s="17"/>
      <c r="H28" s="17"/>
      <c r="I28" s="5"/>
      <c r="J28" s="6"/>
      <c r="K28" s="2" t="s">
        <v>11</v>
      </c>
      <c r="L28" s="59"/>
      <c r="M28" s="59"/>
      <c r="N28" s="23"/>
    </row>
    <row r="29" spans="1:16" ht="45" x14ac:dyDescent="0.25">
      <c r="A29" s="38"/>
      <c r="B29" s="39" t="s">
        <v>85</v>
      </c>
      <c r="C29" s="7" t="s">
        <v>175</v>
      </c>
      <c r="D29" s="11" t="s">
        <v>149</v>
      </c>
      <c r="E29" s="17">
        <f>16111+398</f>
        <v>16509</v>
      </c>
      <c r="F29" s="17"/>
      <c r="G29" s="17"/>
      <c r="H29" s="17"/>
      <c r="I29" s="5"/>
      <c r="J29" s="6"/>
      <c r="L29" s="59"/>
      <c r="M29" s="59"/>
      <c r="N29" s="23"/>
    </row>
    <row r="30" spans="1:16" ht="60" x14ac:dyDescent="0.25">
      <c r="A30" s="38"/>
      <c r="B30" s="39" t="s">
        <v>86</v>
      </c>
      <c r="C30" s="7" t="s">
        <v>51</v>
      </c>
      <c r="D30" s="11" t="s">
        <v>6</v>
      </c>
      <c r="E30" s="17">
        <v>146</v>
      </c>
      <c r="F30" s="17"/>
      <c r="G30" s="17"/>
      <c r="H30" s="17"/>
      <c r="I30" s="5"/>
      <c r="J30" s="6"/>
      <c r="K30" s="2" t="s">
        <v>12</v>
      </c>
      <c r="L30" s="60"/>
      <c r="M30" s="60"/>
      <c r="N30" s="23"/>
      <c r="P30" s="2" t="s">
        <v>33</v>
      </c>
    </row>
    <row r="31" spans="1:16" x14ac:dyDescent="0.25">
      <c r="A31" s="38"/>
      <c r="B31" s="39" t="s">
        <v>90</v>
      </c>
      <c r="C31" s="7" t="s">
        <v>29</v>
      </c>
      <c r="D31" s="11" t="s">
        <v>5</v>
      </c>
      <c r="E31" s="61">
        <v>1</v>
      </c>
      <c r="F31" s="17"/>
      <c r="G31" s="17"/>
      <c r="H31" s="17"/>
      <c r="I31" s="5"/>
      <c r="J31" s="6"/>
      <c r="L31" s="60"/>
      <c r="M31" s="60"/>
      <c r="N31" s="23"/>
      <c r="P31" s="2">
        <v>61</v>
      </c>
    </row>
    <row r="32" spans="1:16" ht="30" x14ac:dyDescent="0.25">
      <c r="A32" s="38"/>
      <c r="B32" s="39" t="s">
        <v>91</v>
      </c>
      <c r="C32" s="7" t="s">
        <v>30</v>
      </c>
      <c r="D32" s="11" t="s">
        <v>6</v>
      </c>
      <c r="E32" s="17">
        <v>131</v>
      </c>
      <c r="F32" s="17"/>
      <c r="G32" s="17"/>
      <c r="H32" s="17"/>
      <c r="I32" s="5"/>
      <c r="J32" s="6"/>
      <c r="L32" s="60"/>
      <c r="M32" s="60"/>
      <c r="N32" s="23"/>
      <c r="P32" s="2">
        <v>45</v>
      </c>
    </row>
    <row r="33" spans="1:32" x14ac:dyDescent="0.25">
      <c r="A33" s="38"/>
      <c r="B33" s="39" t="s">
        <v>92</v>
      </c>
      <c r="C33" s="7" t="s">
        <v>152</v>
      </c>
      <c r="D33" s="11" t="s">
        <v>6</v>
      </c>
      <c r="E33" s="17">
        <v>124</v>
      </c>
      <c r="F33" s="17"/>
      <c r="G33" s="17"/>
      <c r="H33" s="17"/>
      <c r="I33" s="5"/>
      <c r="J33" s="6"/>
      <c r="L33" s="60"/>
      <c r="M33" s="60"/>
      <c r="N33" s="23"/>
      <c r="P33" s="2">
        <v>12</v>
      </c>
    </row>
    <row r="34" spans="1:32" s="53" customFormat="1" ht="60" customHeight="1" x14ac:dyDescent="0.25">
      <c r="A34" s="50"/>
      <c r="B34" s="39" t="s">
        <v>93</v>
      </c>
      <c r="C34" s="48" t="s">
        <v>182</v>
      </c>
      <c r="D34" s="51" t="s">
        <v>149</v>
      </c>
      <c r="E34" s="52">
        <f>1475.2+3266.39+3984.81</f>
        <v>8726.4</v>
      </c>
      <c r="F34" s="52"/>
      <c r="G34" s="52"/>
      <c r="H34" s="52"/>
      <c r="I34" s="8"/>
      <c r="J34" s="9"/>
      <c r="L34" s="62"/>
      <c r="M34" s="62"/>
      <c r="N34" s="54"/>
    </row>
    <row r="35" spans="1:32" x14ac:dyDescent="0.25">
      <c r="A35" s="38"/>
      <c r="B35" s="39" t="s">
        <v>94</v>
      </c>
      <c r="C35" s="7" t="s">
        <v>32</v>
      </c>
      <c r="D35" s="11" t="s">
        <v>6</v>
      </c>
      <c r="E35" s="17">
        <v>306</v>
      </c>
      <c r="F35" s="17"/>
      <c r="G35" s="17"/>
      <c r="H35" s="17"/>
      <c r="I35" s="5"/>
      <c r="J35" s="6"/>
      <c r="L35" s="60"/>
      <c r="M35" s="60"/>
      <c r="N35" s="23"/>
      <c r="P35" s="2">
        <v>62</v>
      </c>
    </row>
    <row r="36" spans="1:32" x14ac:dyDescent="0.25">
      <c r="A36" s="38"/>
      <c r="B36" s="39" t="s">
        <v>213</v>
      </c>
      <c r="C36" s="7" t="s">
        <v>151</v>
      </c>
      <c r="D36" s="11" t="s">
        <v>149</v>
      </c>
      <c r="E36" s="17">
        <f>1091+118+3818+214+5540+1730+957+3818+118</f>
        <v>17404</v>
      </c>
      <c r="F36" s="17"/>
      <c r="G36" s="17"/>
      <c r="H36" s="17"/>
      <c r="I36" s="5"/>
      <c r="J36" s="6"/>
      <c r="L36" s="60"/>
      <c r="M36" s="60"/>
      <c r="N36" s="23"/>
    </row>
    <row r="37" spans="1:32" x14ac:dyDescent="0.25">
      <c r="A37" s="38"/>
      <c r="B37" s="39" t="s">
        <v>95</v>
      </c>
      <c r="C37" s="7" t="s">
        <v>34</v>
      </c>
      <c r="D37" s="11" t="s">
        <v>5</v>
      </c>
      <c r="E37" s="61">
        <v>1</v>
      </c>
      <c r="F37" s="17"/>
      <c r="G37" s="17"/>
      <c r="H37" s="17"/>
      <c r="I37" s="5"/>
      <c r="J37" s="6"/>
      <c r="L37" s="60"/>
      <c r="M37" s="60"/>
      <c r="N37" s="23"/>
    </row>
    <row r="38" spans="1:32" ht="60" x14ac:dyDescent="0.25">
      <c r="A38" s="38"/>
      <c r="B38" s="39" t="s">
        <v>96</v>
      </c>
      <c r="C38" s="7" t="s">
        <v>150</v>
      </c>
      <c r="D38" s="11" t="s">
        <v>149</v>
      </c>
      <c r="E38" s="61">
        <v>8500</v>
      </c>
      <c r="F38" s="17"/>
      <c r="G38" s="17"/>
      <c r="H38" s="17"/>
      <c r="I38" s="5"/>
      <c r="J38" s="6"/>
      <c r="L38" s="60"/>
      <c r="M38" s="60"/>
      <c r="N38" s="23"/>
    </row>
    <row r="39" spans="1:32" x14ac:dyDescent="0.25">
      <c r="A39" s="38"/>
      <c r="B39" s="39" t="s">
        <v>214</v>
      </c>
      <c r="C39" s="7" t="s">
        <v>228</v>
      </c>
      <c r="D39" s="11" t="s">
        <v>149</v>
      </c>
      <c r="E39" s="61">
        <v>2015</v>
      </c>
      <c r="F39" s="17"/>
      <c r="G39" s="17"/>
      <c r="H39" s="17"/>
      <c r="I39" s="5"/>
      <c r="J39" s="6"/>
      <c r="L39" s="60"/>
      <c r="M39" s="60"/>
      <c r="N39" s="23"/>
    </row>
    <row r="40" spans="1:32" ht="60" x14ac:dyDescent="0.25">
      <c r="A40" s="38"/>
      <c r="B40" s="39" t="s">
        <v>215</v>
      </c>
      <c r="C40" s="7" t="s">
        <v>183</v>
      </c>
      <c r="D40" s="11" t="s">
        <v>149</v>
      </c>
      <c r="E40" s="61">
        <f>7555.75+8500+1735+2550</f>
        <v>20340.75</v>
      </c>
      <c r="F40" s="17"/>
      <c r="G40" s="17"/>
      <c r="H40" s="17"/>
      <c r="I40" s="5"/>
      <c r="J40" s="6"/>
      <c r="L40" s="60"/>
      <c r="M40" s="60"/>
      <c r="N40" s="23"/>
    </row>
    <row r="41" spans="1:32" x14ac:dyDescent="0.25">
      <c r="A41" s="38"/>
      <c r="B41" s="39" t="s">
        <v>216</v>
      </c>
      <c r="C41" s="7" t="s">
        <v>37</v>
      </c>
      <c r="D41" s="11" t="s">
        <v>6</v>
      </c>
      <c r="E41" s="61">
        <v>174</v>
      </c>
      <c r="F41" s="17"/>
      <c r="G41" s="17"/>
      <c r="H41" s="17"/>
      <c r="I41" s="5"/>
      <c r="J41" s="6"/>
      <c r="L41" s="60"/>
      <c r="M41" s="60"/>
      <c r="N41" s="23"/>
      <c r="P41" s="2">
        <v>75</v>
      </c>
    </row>
    <row r="42" spans="1:32" x14ac:dyDescent="0.25">
      <c r="A42" s="32"/>
      <c r="B42" s="33" t="s">
        <v>97</v>
      </c>
      <c r="C42" s="34" t="s">
        <v>123</v>
      </c>
      <c r="D42" s="35"/>
      <c r="E42" s="36"/>
      <c r="F42" s="36"/>
      <c r="G42" s="14"/>
      <c r="H42" s="14"/>
      <c r="I42" s="15"/>
      <c r="J42" s="16"/>
      <c r="K42" s="2" t="s">
        <v>14</v>
      </c>
      <c r="L42" s="63"/>
      <c r="M42" s="63"/>
      <c r="P42" s="2">
        <v>22</v>
      </c>
      <c r="Q42" s="2">
        <v>74</v>
      </c>
    </row>
    <row r="43" spans="1:32" x14ac:dyDescent="0.25">
      <c r="A43" s="64"/>
      <c r="B43" s="39" t="s">
        <v>98</v>
      </c>
      <c r="C43" s="7" t="s">
        <v>38</v>
      </c>
      <c r="D43" s="11" t="s">
        <v>8</v>
      </c>
      <c r="E43" s="17">
        <v>338</v>
      </c>
      <c r="F43" s="17"/>
      <c r="G43" s="65"/>
      <c r="H43" s="65"/>
      <c r="I43" s="3"/>
      <c r="J43" s="4"/>
      <c r="L43" s="63"/>
      <c r="M43" s="63"/>
      <c r="P43" s="66" t="s">
        <v>39</v>
      </c>
      <c r="Q43" s="2">
        <v>191</v>
      </c>
      <c r="R43" s="66" t="s">
        <v>42</v>
      </c>
      <c r="S43" s="2">
        <v>7504</v>
      </c>
    </row>
    <row r="44" spans="1:32" ht="30" x14ac:dyDescent="0.25">
      <c r="A44" s="64"/>
      <c r="B44" s="39" t="s">
        <v>99</v>
      </c>
      <c r="C44" s="7" t="s">
        <v>134</v>
      </c>
      <c r="D44" s="11" t="s">
        <v>8</v>
      </c>
      <c r="E44" s="17">
        <v>126.5</v>
      </c>
      <c r="F44" s="17"/>
      <c r="G44" s="65"/>
      <c r="H44" s="65"/>
      <c r="I44" s="3"/>
      <c r="J44" s="4"/>
      <c r="L44" s="63"/>
      <c r="M44" s="63"/>
      <c r="P44" s="66"/>
      <c r="R44" s="66"/>
    </row>
    <row r="45" spans="1:32" ht="30" x14ac:dyDescent="0.25">
      <c r="A45" s="64"/>
      <c r="B45" s="39" t="s">
        <v>100</v>
      </c>
      <c r="C45" s="7" t="s">
        <v>41</v>
      </c>
      <c r="D45" s="11" t="s">
        <v>6</v>
      </c>
      <c r="E45" s="17">
        <v>1650</v>
      </c>
      <c r="F45" s="17"/>
      <c r="G45" s="65"/>
      <c r="H45" s="65"/>
      <c r="I45" s="3"/>
      <c r="J45" s="4"/>
      <c r="L45" s="63"/>
      <c r="M45" s="63"/>
      <c r="Q45" s="2">
        <v>72</v>
      </c>
      <c r="S45" s="2">
        <v>423</v>
      </c>
    </row>
    <row r="46" spans="1:32" x14ac:dyDescent="0.25">
      <c r="A46" s="64"/>
      <c r="B46" s="39" t="s">
        <v>101</v>
      </c>
      <c r="C46" s="7" t="s">
        <v>43</v>
      </c>
      <c r="D46" s="11" t="s">
        <v>5</v>
      </c>
      <c r="E46" s="17">
        <v>6</v>
      </c>
      <c r="F46" s="17"/>
      <c r="G46" s="65"/>
      <c r="H46" s="65"/>
      <c r="I46" s="3"/>
      <c r="J46" s="4"/>
      <c r="L46" s="63"/>
      <c r="M46" s="63"/>
      <c r="P46" s="66" t="s">
        <v>16</v>
      </c>
      <c r="Q46" s="67">
        <f>SUM(Q42:Q45)</f>
        <v>337</v>
      </c>
      <c r="S46" s="67">
        <f>SUM(S43:S45)</f>
        <v>7927</v>
      </c>
    </row>
    <row r="47" spans="1:32" ht="30" x14ac:dyDescent="0.25">
      <c r="A47" s="64"/>
      <c r="B47" s="39" t="s">
        <v>102</v>
      </c>
      <c r="C47" s="7" t="s">
        <v>44</v>
      </c>
      <c r="D47" s="11" t="s">
        <v>6</v>
      </c>
      <c r="E47" s="17">
        <v>5794</v>
      </c>
      <c r="F47" s="17"/>
      <c r="G47" s="65"/>
      <c r="H47" s="65"/>
      <c r="I47" s="3"/>
      <c r="J47" s="4"/>
      <c r="L47" s="63"/>
      <c r="M47" s="63"/>
      <c r="P47" s="2" t="s">
        <v>45</v>
      </c>
      <c r="R47" s="2">
        <v>51</v>
      </c>
    </row>
    <row r="48" spans="1:32" x14ac:dyDescent="0.25">
      <c r="A48" s="64"/>
      <c r="B48" s="39" t="s">
        <v>103</v>
      </c>
      <c r="C48" s="7" t="s">
        <v>46</v>
      </c>
      <c r="D48" s="11" t="s">
        <v>8</v>
      </c>
      <c r="E48" s="17">
        <v>377</v>
      </c>
      <c r="F48" s="17"/>
      <c r="G48" s="65"/>
      <c r="H48" s="65"/>
      <c r="I48" s="3"/>
      <c r="J48" s="4"/>
      <c r="L48" s="63"/>
      <c r="M48" s="63"/>
      <c r="R48" s="2">
        <v>23</v>
      </c>
      <c r="AF48" s="2" t="s">
        <v>131</v>
      </c>
    </row>
    <row r="49" spans="1:32" ht="30" x14ac:dyDescent="0.25">
      <c r="A49" s="64"/>
      <c r="B49" s="39" t="s">
        <v>104</v>
      </c>
      <c r="C49" s="7" t="s">
        <v>60</v>
      </c>
      <c r="D49" s="11" t="s">
        <v>8</v>
      </c>
      <c r="E49" s="17">
        <v>14.4</v>
      </c>
      <c r="F49" s="17"/>
      <c r="G49" s="65"/>
      <c r="H49" s="65"/>
      <c r="I49" s="3"/>
      <c r="J49" s="4"/>
      <c r="L49" s="63"/>
      <c r="M49" s="63"/>
      <c r="R49" s="2">
        <v>17</v>
      </c>
      <c r="AA49" s="2" t="s">
        <v>125</v>
      </c>
      <c r="AD49" s="2" t="s">
        <v>130</v>
      </c>
    </row>
    <row r="50" spans="1:32" x14ac:dyDescent="0.25">
      <c r="A50" s="64"/>
      <c r="B50" s="39" t="s">
        <v>105</v>
      </c>
      <c r="C50" s="7" t="s">
        <v>55</v>
      </c>
      <c r="D50" s="11" t="s">
        <v>8</v>
      </c>
      <c r="E50" s="17">
        <v>410</v>
      </c>
      <c r="F50" s="17"/>
      <c r="G50" s="65"/>
      <c r="H50" s="65"/>
      <c r="I50" s="3"/>
      <c r="J50" s="4"/>
      <c r="L50" s="63"/>
      <c r="M50" s="63"/>
      <c r="X50" s="2" t="s">
        <v>56</v>
      </c>
      <c r="Z50" s="24">
        <v>16.75</v>
      </c>
      <c r="AA50" s="24">
        <v>40.4</v>
      </c>
      <c r="AD50" s="24">
        <v>128.4</v>
      </c>
      <c r="AF50" s="24">
        <v>6</v>
      </c>
    </row>
    <row r="51" spans="1:32" ht="30" x14ac:dyDescent="0.25">
      <c r="A51" s="64"/>
      <c r="B51" s="39" t="s">
        <v>106</v>
      </c>
      <c r="C51" s="7" t="s">
        <v>132</v>
      </c>
      <c r="D51" s="11" t="s">
        <v>8</v>
      </c>
      <c r="E51" s="17">
        <v>1435</v>
      </c>
      <c r="F51" s="17"/>
      <c r="G51" s="65"/>
      <c r="H51" s="65"/>
      <c r="I51" s="3"/>
      <c r="J51" s="4"/>
      <c r="L51" s="63"/>
      <c r="M51" s="63"/>
      <c r="P51" s="67" t="s">
        <v>50</v>
      </c>
      <c r="R51" s="2">
        <v>9</v>
      </c>
      <c r="Z51" s="24">
        <v>50</v>
      </c>
      <c r="AA51" s="24">
        <v>17.2</v>
      </c>
      <c r="AD51" s="24">
        <v>56.6</v>
      </c>
      <c r="AF51" s="24">
        <v>16.8</v>
      </c>
    </row>
    <row r="52" spans="1:32" x14ac:dyDescent="0.25">
      <c r="A52" s="64"/>
      <c r="B52" s="39" t="s">
        <v>107</v>
      </c>
      <c r="C52" s="7" t="s">
        <v>58</v>
      </c>
      <c r="D52" s="11" t="s">
        <v>8</v>
      </c>
      <c r="E52" s="17">
        <v>659.5</v>
      </c>
      <c r="F52" s="17"/>
      <c r="G52" s="65"/>
      <c r="H52" s="65"/>
      <c r="I52" s="3"/>
      <c r="J52" s="4"/>
      <c r="L52" s="63"/>
      <c r="M52" s="63"/>
      <c r="R52" s="2">
        <v>12</v>
      </c>
      <c r="Z52" s="24">
        <v>10.4</v>
      </c>
      <c r="AA52" s="24">
        <v>5.6</v>
      </c>
      <c r="AD52" s="24">
        <v>71.7</v>
      </c>
      <c r="AF52" s="24">
        <v>2.2999999999999998</v>
      </c>
    </row>
    <row r="53" spans="1:32" x14ac:dyDescent="0.25">
      <c r="A53" s="64"/>
      <c r="B53" s="39" t="s">
        <v>108</v>
      </c>
      <c r="C53" s="7" t="s">
        <v>54</v>
      </c>
      <c r="D53" s="11" t="s">
        <v>8</v>
      </c>
      <c r="E53" s="17">
        <v>44.5</v>
      </c>
      <c r="F53" s="17"/>
      <c r="G53" s="65"/>
      <c r="H53" s="65"/>
      <c r="I53" s="3"/>
      <c r="J53" s="4"/>
      <c r="L53" s="63"/>
      <c r="M53" s="63"/>
      <c r="R53" s="2">
        <v>4</v>
      </c>
      <c r="Z53" s="24">
        <v>4.7</v>
      </c>
      <c r="AA53" s="68">
        <v>10.7</v>
      </c>
      <c r="AD53" s="24">
        <v>7.7</v>
      </c>
      <c r="AF53" s="24">
        <v>6.3</v>
      </c>
    </row>
    <row r="54" spans="1:32" ht="15.75" thickBot="1" x14ac:dyDescent="0.3">
      <c r="A54" s="64"/>
      <c r="B54" s="39" t="s">
        <v>109</v>
      </c>
      <c r="C54" s="7" t="s">
        <v>127</v>
      </c>
      <c r="D54" s="11" t="s">
        <v>8</v>
      </c>
      <c r="E54" s="17">
        <v>74</v>
      </c>
      <c r="F54" s="17"/>
      <c r="G54" s="65"/>
      <c r="H54" s="65"/>
      <c r="I54" s="3"/>
      <c r="J54" s="4"/>
      <c r="L54" s="63"/>
      <c r="M54" s="63"/>
      <c r="Z54" s="69"/>
      <c r="AD54" s="24">
        <v>24.4</v>
      </c>
      <c r="AF54" s="24">
        <v>3</v>
      </c>
    </row>
    <row r="55" spans="1:32" ht="15.75" thickBot="1" x14ac:dyDescent="0.3">
      <c r="A55" s="64"/>
      <c r="B55" s="39" t="s">
        <v>110</v>
      </c>
      <c r="C55" s="7" t="s">
        <v>48</v>
      </c>
      <c r="D55" s="11" t="s">
        <v>6</v>
      </c>
      <c r="E55" s="17">
        <v>39</v>
      </c>
      <c r="F55" s="17"/>
      <c r="G55" s="65"/>
      <c r="H55" s="65"/>
      <c r="I55" s="3"/>
      <c r="J55" s="4"/>
      <c r="L55" s="63"/>
      <c r="M55" s="63"/>
      <c r="Z55" s="69">
        <v>13</v>
      </c>
      <c r="AA55" s="70">
        <f>SUM(AA50:AA53)</f>
        <v>73.899999999999991</v>
      </c>
      <c r="AD55" s="24">
        <v>84</v>
      </c>
      <c r="AF55" s="24">
        <v>11.7</v>
      </c>
    </row>
    <row r="56" spans="1:32" x14ac:dyDescent="0.25">
      <c r="A56" s="64"/>
      <c r="B56" s="39" t="s">
        <v>111</v>
      </c>
      <c r="C56" s="10" t="s">
        <v>47</v>
      </c>
      <c r="D56" s="11" t="s">
        <v>8</v>
      </c>
      <c r="E56" s="17">
        <v>456</v>
      </c>
      <c r="F56" s="17"/>
      <c r="G56" s="65"/>
      <c r="H56" s="65"/>
      <c r="I56" s="3"/>
      <c r="J56" s="4"/>
      <c r="L56" s="63"/>
      <c r="M56" s="63"/>
      <c r="R56" s="2">
        <v>12</v>
      </c>
      <c r="T56" s="2" t="s">
        <v>53</v>
      </c>
      <c r="V56" s="24">
        <v>6.26</v>
      </c>
      <c r="W56" s="24">
        <v>19</v>
      </c>
      <c r="X56" s="24">
        <f>V56*W56</f>
        <v>118.94</v>
      </c>
      <c r="Z56" s="24">
        <v>10.5</v>
      </c>
      <c r="AA56" s="2" t="s">
        <v>126</v>
      </c>
      <c r="AD56" s="24">
        <v>25.5</v>
      </c>
      <c r="AF56" s="24">
        <v>20.5</v>
      </c>
    </row>
    <row r="57" spans="1:32" x14ac:dyDescent="0.25">
      <c r="A57" s="64"/>
      <c r="B57" s="39" t="s">
        <v>112</v>
      </c>
      <c r="C57" s="7" t="s">
        <v>40</v>
      </c>
      <c r="D57" s="11" t="s">
        <v>6</v>
      </c>
      <c r="E57" s="17">
        <v>33</v>
      </c>
      <c r="F57" s="17"/>
      <c r="G57" s="65"/>
      <c r="H57" s="65"/>
      <c r="I57" s="3"/>
      <c r="J57" s="4"/>
      <c r="L57" s="63"/>
      <c r="M57" s="63"/>
      <c r="V57" s="24"/>
      <c r="W57" s="24"/>
      <c r="X57" s="24"/>
      <c r="Z57" s="24"/>
      <c r="AA57" s="24">
        <v>25.8</v>
      </c>
      <c r="AD57" s="24">
        <v>24</v>
      </c>
      <c r="AF57" s="24">
        <v>10</v>
      </c>
    </row>
    <row r="58" spans="1:32" x14ac:dyDescent="0.25">
      <c r="A58" s="64"/>
      <c r="B58" s="39" t="s">
        <v>113</v>
      </c>
      <c r="C58" s="10" t="s">
        <v>49</v>
      </c>
      <c r="D58" s="11" t="s">
        <v>6</v>
      </c>
      <c r="E58" s="17">
        <v>1150</v>
      </c>
      <c r="F58" s="17"/>
      <c r="G58" s="65"/>
      <c r="H58" s="65"/>
      <c r="I58" s="3"/>
      <c r="J58" s="4"/>
      <c r="L58" s="63"/>
      <c r="M58" s="63"/>
      <c r="V58" s="24"/>
      <c r="W58" s="24"/>
      <c r="X58" s="24">
        <v>4.1399999999999997</v>
      </c>
      <c r="Z58" s="24">
        <v>5.5</v>
      </c>
      <c r="AA58" s="24">
        <v>4.5</v>
      </c>
      <c r="AD58" s="24">
        <v>16.7</v>
      </c>
      <c r="AF58" s="24">
        <v>27.3</v>
      </c>
    </row>
    <row r="59" spans="1:32" x14ac:dyDescent="0.25">
      <c r="A59" s="64"/>
      <c r="B59" s="39" t="s">
        <v>114</v>
      </c>
      <c r="C59" s="10" t="s">
        <v>52</v>
      </c>
      <c r="D59" s="11" t="s">
        <v>8</v>
      </c>
      <c r="E59" s="17">
        <v>142</v>
      </c>
      <c r="F59" s="17"/>
      <c r="G59" s="65"/>
      <c r="H59" s="65"/>
      <c r="I59" s="3"/>
      <c r="J59" s="4"/>
      <c r="L59" s="63"/>
      <c r="M59" s="63"/>
      <c r="R59" s="2">
        <v>17</v>
      </c>
      <c r="V59" s="24"/>
      <c r="W59" s="24"/>
      <c r="X59" s="24">
        <v>3.6</v>
      </c>
      <c r="Z59" s="24">
        <v>200</v>
      </c>
      <c r="AA59" s="24">
        <v>4.3</v>
      </c>
      <c r="AD59" s="24">
        <v>15.4</v>
      </c>
      <c r="AF59" s="24">
        <v>4.8</v>
      </c>
    </row>
    <row r="60" spans="1:32" ht="30" x14ac:dyDescent="0.25">
      <c r="A60" s="64"/>
      <c r="B60" s="39" t="s">
        <v>115</v>
      </c>
      <c r="C60" s="7" t="s">
        <v>153</v>
      </c>
      <c r="D60" s="11" t="s">
        <v>154</v>
      </c>
      <c r="E60" s="17">
        <v>2.29</v>
      </c>
      <c r="F60" s="17"/>
      <c r="G60" s="65"/>
      <c r="H60" s="65"/>
      <c r="I60" s="3"/>
      <c r="J60" s="4"/>
      <c r="L60" s="63"/>
      <c r="M60" s="63"/>
      <c r="R60" s="2">
        <v>10</v>
      </c>
      <c r="V60" s="24"/>
      <c r="W60" s="24"/>
      <c r="X60" s="24">
        <v>3.6</v>
      </c>
      <c r="Z60" s="24">
        <v>100</v>
      </c>
      <c r="AA60" s="24">
        <v>2.5</v>
      </c>
      <c r="AD60" s="24">
        <v>11.5</v>
      </c>
      <c r="AF60" s="24">
        <v>12.5</v>
      </c>
    </row>
    <row r="61" spans="1:32" ht="30.75" thickBot="1" x14ac:dyDescent="0.3">
      <c r="A61" s="64"/>
      <c r="B61" s="39" t="s">
        <v>116</v>
      </c>
      <c r="C61" s="7" t="s">
        <v>57</v>
      </c>
      <c r="D61" s="11" t="s">
        <v>5</v>
      </c>
      <c r="E61" s="61">
        <v>1</v>
      </c>
      <c r="F61" s="17"/>
      <c r="G61" s="65"/>
      <c r="H61" s="65"/>
      <c r="I61" s="3"/>
      <c r="J61" s="4"/>
      <c r="L61" s="63"/>
      <c r="M61" s="63"/>
      <c r="V61" s="24"/>
      <c r="W61" s="24"/>
      <c r="X61" s="24"/>
      <c r="Z61" s="24"/>
      <c r="AA61" s="68">
        <v>7.4</v>
      </c>
      <c r="AD61" s="24">
        <v>14.4</v>
      </c>
      <c r="AF61" s="24">
        <v>28.4</v>
      </c>
    </row>
    <row r="62" spans="1:32" ht="30.75" thickBot="1" x14ac:dyDescent="0.3">
      <c r="A62" s="64"/>
      <c r="B62" s="39" t="s">
        <v>117</v>
      </c>
      <c r="C62" s="7" t="s">
        <v>155</v>
      </c>
      <c r="D62" s="11" t="s">
        <v>154</v>
      </c>
      <c r="E62" s="17">
        <f>2.61+11.16</f>
        <v>13.77</v>
      </c>
      <c r="F62" s="17"/>
      <c r="G62" s="65"/>
      <c r="H62" s="65"/>
      <c r="I62" s="3"/>
      <c r="J62" s="4"/>
      <c r="L62" s="63"/>
      <c r="M62" s="63"/>
      <c r="V62" s="24"/>
      <c r="W62" s="24"/>
      <c r="X62" s="24"/>
      <c r="Z62" s="71"/>
      <c r="AA62" s="70">
        <f>SUM(AA57:AA61)</f>
        <v>44.5</v>
      </c>
      <c r="AD62" s="24">
        <v>14.4</v>
      </c>
      <c r="AF62" s="24">
        <v>4.4000000000000004</v>
      </c>
    </row>
    <row r="63" spans="1:32" ht="15.75" thickBot="1" x14ac:dyDescent="0.3">
      <c r="A63" s="64"/>
      <c r="B63" s="39" t="s">
        <v>118</v>
      </c>
      <c r="C63" s="7" t="s">
        <v>59</v>
      </c>
      <c r="D63" s="11" t="s">
        <v>6</v>
      </c>
      <c r="E63" s="17">
        <v>1150</v>
      </c>
      <c r="F63" s="17"/>
      <c r="G63" s="65"/>
      <c r="H63" s="65"/>
      <c r="I63" s="3"/>
      <c r="J63" s="4"/>
      <c r="L63" s="63"/>
      <c r="M63" s="63"/>
      <c r="R63" s="2">
        <v>12</v>
      </c>
      <c r="V63" s="24"/>
      <c r="W63" s="24"/>
      <c r="X63" s="24">
        <v>1.9</v>
      </c>
      <c r="Y63" s="66" t="s">
        <v>16</v>
      </c>
      <c r="Z63" s="70">
        <f>SUM(Z50:Z60)</f>
        <v>410.85</v>
      </c>
      <c r="AB63" s="2">
        <v>11.2</v>
      </c>
      <c r="AC63" s="2">
        <v>4</v>
      </c>
      <c r="AD63" s="24">
        <f>AB63*AC63</f>
        <v>44.8</v>
      </c>
      <c r="AF63" s="24">
        <v>16</v>
      </c>
    </row>
    <row r="64" spans="1:32" ht="90" x14ac:dyDescent="0.25">
      <c r="A64" s="64"/>
      <c r="B64" s="39" t="s">
        <v>119</v>
      </c>
      <c r="C64" s="7" t="s">
        <v>163</v>
      </c>
      <c r="D64" s="11" t="s">
        <v>6</v>
      </c>
      <c r="E64" s="17">
        <v>6369</v>
      </c>
      <c r="F64" s="17"/>
      <c r="G64" s="65"/>
      <c r="H64" s="65"/>
      <c r="I64" s="3"/>
      <c r="J64" s="4"/>
      <c r="L64" s="63"/>
      <c r="M64" s="63"/>
      <c r="R64" s="2">
        <v>17</v>
      </c>
      <c r="V64" s="24">
        <v>3.25</v>
      </c>
      <c r="W64" s="24">
        <v>5</v>
      </c>
      <c r="X64" s="24">
        <f>V64*W64</f>
        <v>16.25</v>
      </c>
      <c r="AB64" s="2">
        <v>11.5</v>
      </c>
      <c r="AC64" s="2">
        <v>5</v>
      </c>
      <c r="AD64" s="24">
        <f>AB64*AC64</f>
        <v>57.5</v>
      </c>
      <c r="AF64" s="24">
        <v>29</v>
      </c>
    </row>
    <row r="65" spans="1:32" ht="105" x14ac:dyDescent="0.25">
      <c r="A65" s="64"/>
      <c r="B65" s="39" t="s">
        <v>120</v>
      </c>
      <c r="C65" s="7" t="s">
        <v>164</v>
      </c>
      <c r="D65" s="11" t="s">
        <v>6</v>
      </c>
      <c r="E65" s="17">
        <v>112</v>
      </c>
      <c r="F65" s="17"/>
      <c r="G65" s="65"/>
      <c r="H65" s="65"/>
      <c r="I65" s="3"/>
      <c r="J65" s="4"/>
      <c r="L65" s="63"/>
      <c r="M65" s="63"/>
      <c r="V65" s="24"/>
      <c r="W65" s="24"/>
      <c r="X65" s="24"/>
      <c r="AD65" s="24">
        <v>16.5</v>
      </c>
      <c r="AF65" s="24">
        <v>7.5</v>
      </c>
    </row>
    <row r="66" spans="1:32" ht="90" x14ac:dyDescent="0.25">
      <c r="A66" s="64"/>
      <c r="B66" s="39" t="s">
        <v>121</v>
      </c>
      <c r="C66" s="7" t="s">
        <v>165</v>
      </c>
      <c r="D66" s="11" t="s">
        <v>6</v>
      </c>
      <c r="E66" s="17">
        <v>259</v>
      </c>
      <c r="F66" s="17"/>
      <c r="G66" s="65"/>
      <c r="H66" s="65"/>
      <c r="I66" s="3"/>
      <c r="J66" s="4"/>
      <c r="L66" s="63"/>
      <c r="M66" s="63"/>
      <c r="V66" s="24"/>
      <c r="W66" s="24"/>
      <c r="X66" s="24"/>
      <c r="AD66" s="24">
        <v>4</v>
      </c>
      <c r="AF66" s="24">
        <v>13.8</v>
      </c>
    </row>
    <row r="67" spans="1:32" ht="60" x14ac:dyDescent="0.25">
      <c r="A67" s="64"/>
      <c r="B67" s="39" t="s">
        <v>122</v>
      </c>
      <c r="C67" s="7" t="s">
        <v>144</v>
      </c>
      <c r="D67" s="11" t="s">
        <v>8</v>
      </c>
      <c r="E67" s="17">
        <v>16</v>
      </c>
      <c r="F67" s="17"/>
      <c r="G67" s="65"/>
      <c r="H67" s="65"/>
      <c r="I67" s="3"/>
      <c r="J67" s="4"/>
      <c r="L67" s="63"/>
      <c r="M67" s="63"/>
      <c r="V67" s="24"/>
      <c r="W67" s="24"/>
      <c r="X67" s="24"/>
      <c r="AD67" s="24"/>
      <c r="AF67" s="24"/>
    </row>
    <row r="68" spans="1:32" ht="30" x14ac:dyDescent="0.25">
      <c r="A68" s="64"/>
      <c r="B68" s="39" t="s">
        <v>199</v>
      </c>
      <c r="C68" s="7" t="s">
        <v>143</v>
      </c>
      <c r="D68" s="11" t="s">
        <v>6</v>
      </c>
      <c r="E68" s="17">
        <v>57.5</v>
      </c>
      <c r="F68" s="17"/>
      <c r="G68" s="65"/>
      <c r="H68" s="65"/>
      <c r="I68" s="3"/>
      <c r="J68" s="4"/>
      <c r="L68" s="63"/>
      <c r="M68" s="63"/>
      <c r="R68" s="2">
        <v>15</v>
      </c>
      <c r="V68" s="24">
        <v>24</v>
      </c>
      <c r="W68" s="24">
        <v>4</v>
      </c>
      <c r="X68" s="24">
        <f>V68*W68</f>
        <v>96</v>
      </c>
      <c r="AD68" s="24">
        <v>24</v>
      </c>
      <c r="AF68" s="24">
        <v>6.6</v>
      </c>
    </row>
    <row r="69" spans="1:32" x14ac:dyDescent="0.25">
      <c r="A69" s="64"/>
      <c r="B69" s="39" t="s">
        <v>200</v>
      </c>
      <c r="C69" s="7" t="s">
        <v>184</v>
      </c>
      <c r="D69" s="11" t="s">
        <v>149</v>
      </c>
      <c r="E69" s="17">
        <v>4286.33</v>
      </c>
      <c r="F69" s="17"/>
      <c r="G69" s="65"/>
      <c r="H69" s="65"/>
      <c r="I69" s="3"/>
      <c r="J69" s="4"/>
      <c r="L69" s="63"/>
      <c r="M69" s="63"/>
      <c r="V69" s="24"/>
      <c r="W69" s="24"/>
      <c r="X69" s="24"/>
      <c r="AD69" s="68"/>
      <c r="AF69" s="24"/>
    </row>
    <row r="70" spans="1:32" x14ac:dyDescent="0.25">
      <c r="A70" s="64"/>
      <c r="B70" s="39" t="s">
        <v>201</v>
      </c>
      <c r="C70" s="7" t="s">
        <v>185</v>
      </c>
      <c r="D70" s="11" t="s">
        <v>149</v>
      </c>
      <c r="E70" s="17">
        <v>33601</v>
      </c>
      <c r="F70" s="17"/>
      <c r="G70" s="65"/>
      <c r="H70" s="65"/>
      <c r="I70" s="3"/>
      <c r="J70" s="4"/>
      <c r="L70" s="63"/>
      <c r="M70" s="63"/>
      <c r="V70" s="24"/>
      <c r="W70" s="24"/>
      <c r="X70" s="24"/>
      <c r="AD70" s="68"/>
      <c r="AF70" s="24"/>
    </row>
    <row r="71" spans="1:32" x14ac:dyDescent="0.25">
      <c r="A71" s="64"/>
      <c r="B71" s="39" t="s">
        <v>202</v>
      </c>
      <c r="C71" s="7" t="s">
        <v>186</v>
      </c>
      <c r="D71" s="11" t="s">
        <v>149</v>
      </c>
      <c r="E71" s="17">
        <f>2230+1618+757+2556</f>
        <v>7161</v>
      </c>
      <c r="F71" s="17"/>
      <c r="G71" s="65"/>
      <c r="H71" s="65"/>
      <c r="I71" s="3"/>
      <c r="J71" s="4"/>
      <c r="L71" s="63"/>
      <c r="M71" s="63"/>
      <c r="V71" s="24"/>
      <c r="W71" s="24"/>
      <c r="X71" s="24"/>
      <c r="AD71" s="68"/>
      <c r="AF71" s="24"/>
    </row>
    <row r="72" spans="1:32" x14ac:dyDescent="0.25">
      <c r="A72" s="64"/>
      <c r="B72" s="39" t="s">
        <v>203</v>
      </c>
      <c r="C72" s="7" t="s">
        <v>187</v>
      </c>
      <c r="D72" s="11" t="s">
        <v>149</v>
      </c>
      <c r="E72" s="17">
        <f>427+341+1618</f>
        <v>2386</v>
      </c>
      <c r="F72" s="17"/>
      <c r="G72" s="65"/>
      <c r="H72" s="65"/>
      <c r="I72" s="3"/>
      <c r="J72" s="4"/>
      <c r="L72" s="63"/>
      <c r="M72" s="63"/>
      <c r="V72" s="24"/>
      <c r="W72" s="24"/>
      <c r="X72" s="24"/>
      <c r="AD72" s="68"/>
      <c r="AF72" s="24"/>
    </row>
    <row r="73" spans="1:32" x14ac:dyDescent="0.25">
      <c r="A73" s="64"/>
      <c r="B73" s="39" t="s">
        <v>204</v>
      </c>
      <c r="C73" s="7" t="s">
        <v>188</v>
      </c>
      <c r="D73" s="11" t="s">
        <v>149</v>
      </c>
      <c r="E73" s="17">
        <f>1040+7984+245+4447.54+100</f>
        <v>13816.54</v>
      </c>
      <c r="F73" s="17"/>
      <c r="G73" s="65"/>
      <c r="H73" s="65"/>
      <c r="I73" s="3"/>
      <c r="J73" s="4"/>
      <c r="L73" s="63"/>
      <c r="M73" s="63"/>
      <c r="V73" s="24"/>
      <c r="W73" s="24"/>
      <c r="X73" s="24"/>
      <c r="AD73" s="68"/>
      <c r="AF73" s="24"/>
    </row>
    <row r="74" spans="1:32" x14ac:dyDescent="0.25">
      <c r="A74" s="64"/>
      <c r="B74" s="39" t="s">
        <v>205</v>
      </c>
      <c r="C74" s="7" t="s">
        <v>189</v>
      </c>
      <c r="D74" s="11" t="s">
        <v>149</v>
      </c>
      <c r="E74" s="17">
        <v>704</v>
      </c>
      <c r="F74" s="17"/>
      <c r="G74" s="65"/>
      <c r="H74" s="65"/>
      <c r="I74" s="3"/>
      <c r="J74" s="4"/>
      <c r="L74" s="63"/>
      <c r="M74" s="63"/>
      <c r="V74" s="24"/>
      <c r="W74" s="24"/>
      <c r="X74" s="24"/>
      <c r="AD74" s="68"/>
      <c r="AF74" s="24"/>
    </row>
    <row r="75" spans="1:32" ht="30" x14ac:dyDescent="0.25">
      <c r="A75" s="64"/>
      <c r="B75" s="39" t="s">
        <v>217</v>
      </c>
      <c r="C75" s="7" t="s">
        <v>176</v>
      </c>
      <c r="D75" s="11" t="s">
        <v>149</v>
      </c>
      <c r="E75" s="17">
        <f>3025</f>
        <v>3025</v>
      </c>
      <c r="F75" s="17"/>
      <c r="G75" s="65"/>
      <c r="H75" s="65"/>
      <c r="I75" s="3"/>
      <c r="J75" s="4"/>
      <c r="L75" s="63"/>
      <c r="M75" s="63"/>
      <c r="V75" s="24"/>
      <c r="W75" s="24"/>
      <c r="X75" s="24"/>
      <c r="AD75" s="68"/>
      <c r="AF75" s="24"/>
    </row>
    <row r="76" spans="1:32" x14ac:dyDescent="0.25">
      <c r="A76" s="32"/>
      <c r="B76" s="33" t="s">
        <v>124</v>
      </c>
      <c r="C76" s="34" t="s">
        <v>156</v>
      </c>
      <c r="D76" s="35"/>
      <c r="E76" s="36"/>
      <c r="F76" s="36"/>
      <c r="G76" s="14"/>
      <c r="H76" s="14"/>
      <c r="I76" s="15"/>
      <c r="J76" s="16"/>
      <c r="L76" s="63"/>
      <c r="M76" s="63"/>
      <c r="V76" s="24"/>
      <c r="W76" s="24"/>
      <c r="X76" s="24"/>
      <c r="AD76" s="68"/>
      <c r="AF76" s="24"/>
    </row>
    <row r="77" spans="1:32" x14ac:dyDescent="0.25">
      <c r="A77" s="64"/>
      <c r="B77" s="39" t="s">
        <v>141</v>
      </c>
      <c r="C77" s="7" t="s">
        <v>206</v>
      </c>
      <c r="D77" s="11" t="s">
        <v>154</v>
      </c>
      <c r="E77" s="17">
        <f>49.35+1.7+1</f>
        <v>52.050000000000004</v>
      </c>
      <c r="F77" s="17"/>
      <c r="G77" s="65"/>
      <c r="H77" s="65"/>
      <c r="I77" s="3"/>
      <c r="J77" s="4"/>
      <c r="L77" s="63"/>
      <c r="M77" s="63"/>
      <c r="V77" s="24"/>
      <c r="W77" s="24"/>
      <c r="X77" s="24"/>
      <c r="AD77" s="68"/>
      <c r="AF77" s="24"/>
    </row>
    <row r="78" spans="1:32" x14ac:dyDescent="0.25">
      <c r="A78" s="64"/>
      <c r="B78" s="39" t="s">
        <v>142</v>
      </c>
      <c r="C78" s="7" t="s">
        <v>207</v>
      </c>
      <c r="D78" s="11" t="s">
        <v>154</v>
      </c>
      <c r="E78" s="17">
        <v>184.93</v>
      </c>
      <c r="F78" s="17"/>
      <c r="G78" s="65"/>
      <c r="H78" s="65"/>
      <c r="I78" s="3"/>
      <c r="J78" s="4"/>
      <c r="L78" s="63"/>
      <c r="M78" s="63"/>
      <c r="V78" s="24"/>
      <c r="W78" s="24"/>
      <c r="X78" s="24"/>
      <c r="AD78" s="68"/>
      <c r="AF78" s="24"/>
    </row>
    <row r="79" spans="1:32" x14ac:dyDescent="0.25">
      <c r="A79" s="64"/>
      <c r="B79" s="39" t="s">
        <v>190</v>
      </c>
      <c r="C79" s="7" t="s">
        <v>208</v>
      </c>
      <c r="D79" s="11" t="s">
        <v>154</v>
      </c>
      <c r="E79" s="17">
        <v>4.32</v>
      </c>
      <c r="F79" s="17"/>
      <c r="G79" s="65"/>
      <c r="H79" s="65"/>
      <c r="I79" s="3"/>
      <c r="J79" s="4"/>
      <c r="L79" s="63"/>
      <c r="M79" s="63"/>
      <c r="V79" s="24"/>
      <c r="W79" s="24"/>
      <c r="X79" s="24"/>
      <c r="AD79" s="68"/>
      <c r="AF79" s="24"/>
    </row>
    <row r="80" spans="1:32" x14ac:dyDescent="0.25">
      <c r="A80" s="64"/>
      <c r="B80" s="39" t="s">
        <v>191</v>
      </c>
      <c r="C80" s="7" t="s">
        <v>209</v>
      </c>
      <c r="D80" s="11" t="s">
        <v>154</v>
      </c>
      <c r="E80" s="17">
        <v>34.72</v>
      </c>
      <c r="F80" s="17"/>
      <c r="G80" s="65"/>
      <c r="H80" s="65"/>
      <c r="I80" s="3"/>
      <c r="J80" s="4"/>
      <c r="L80" s="63"/>
      <c r="M80" s="63"/>
      <c r="V80" s="24"/>
      <c r="W80" s="24"/>
      <c r="X80" s="24"/>
      <c r="AD80" s="68"/>
      <c r="AF80" s="24"/>
    </row>
    <row r="81" spans="1:32" x14ac:dyDescent="0.25">
      <c r="A81" s="64"/>
      <c r="B81" s="39" t="s">
        <v>192</v>
      </c>
      <c r="C81" s="7" t="s">
        <v>210</v>
      </c>
      <c r="D81" s="11" t="s">
        <v>154</v>
      </c>
      <c r="E81" s="17">
        <v>6.81</v>
      </c>
      <c r="F81" s="17"/>
      <c r="G81" s="65"/>
      <c r="H81" s="65"/>
      <c r="I81" s="3"/>
      <c r="J81" s="4"/>
      <c r="L81" s="63"/>
      <c r="M81" s="63"/>
      <c r="V81" s="24"/>
      <c r="W81" s="24"/>
      <c r="X81" s="24"/>
      <c r="AD81" s="68"/>
      <c r="AF81" s="24"/>
    </row>
    <row r="82" spans="1:32" ht="15.75" thickBot="1" x14ac:dyDescent="0.3">
      <c r="A82" s="64"/>
      <c r="B82" s="39" t="s">
        <v>193</v>
      </c>
      <c r="C82" s="7" t="s">
        <v>128</v>
      </c>
      <c r="D82" s="11" t="s">
        <v>8</v>
      </c>
      <c r="E82" s="17">
        <v>37</v>
      </c>
      <c r="F82" s="17"/>
      <c r="G82" s="65"/>
      <c r="H82" s="65"/>
      <c r="I82" s="3"/>
      <c r="J82" s="4"/>
      <c r="L82" s="63"/>
      <c r="M82" s="63"/>
      <c r="V82" s="24"/>
      <c r="W82" s="24"/>
      <c r="X82" s="24"/>
      <c r="AD82" s="68">
        <v>18</v>
      </c>
      <c r="AF82" s="24">
        <v>50.3</v>
      </c>
    </row>
    <row r="83" spans="1:32" ht="15.75" thickBot="1" x14ac:dyDescent="0.3">
      <c r="A83" s="64"/>
      <c r="B83" s="39" t="s">
        <v>194</v>
      </c>
      <c r="C83" s="7" t="s">
        <v>64</v>
      </c>
      <c r="D83" s="11" t="s">
        <v>5</v>
      </c>
      <c r="E83" s="17">
        <v>10</v>
      </c>
      <c r="F83" s="17"/>
      <c r="G83" s="65"/>
      <c r="H83" s="65"/>
      <c r="I83" s="3"/>
      <c r="J83" s="4"/>
      <c r="L83" s="63"/>
      <c r="M83" s="63"/>
      <c r="R83" s="2">
        <v>15</v>
      </c>
      <c r="V83" s="24"/>
      <c r="W83" s="24"/>
      <c r="X83" s="24">
        <v>7.8</v>
      </c>
      <c r="AD83" s="70">
        <f>SUM(AD50:AD82)</f>
        <v>659.49999999999989</v>
      </c>
      <c r="AF83" s="24">
        <v>8.1999999999999993</v>
      </c>
    </row>
    <row r="84" spans="1:32" x14ac:dyDescent="0.25">
      <c r="A84" s="64"/>
      <c r="B84" s="39" t="s">
        <v>195</v>
      </c>
      <c r="C84" s="7" t="s">
        <v>65</v>
      </c>
      <c r="D84" s="11" t="s">
        <v>5</v>
      </c>
      <c r="E84" s="17">
        <v>5</v>
      </c>
      <c r="F84" s="17"/>
      <c r="G84" s="65"/>
      <c r="H84" s="65"/>
      <c r="I84" s="3"/>
      <c r="J84" s="4"/>
      <c r="L84" s="63"/>
      <c r="M84" s="63"/>
      <c r="V84" s="24"/>
      <c r="W84" s="24"/>
      <c r="X84" s="24"/>
      <c r="AF84" s="24">
        <v>3.3</v>
      </c>
    </row>
    <row r="85" spans="1:32" x14ac:dyDescent="0.25">
      <c r="A85" s="64"/>
      <c r="B85" s="39" t="s">
        <v>196</v>
      </c>
      <c r="C85" s="7" t="s">
        <v>66</v>
      </c>
      <c r="D85" s="11" t="s">
        <v>5</v>
      </c>
      <c r="E85" s="17">
        <v>12</v>
      </c>
      <c r="F85" s="17"/>
      <c r="G85" s="65"/>
      <c r="H85" s="65"/>
      <c r="I85" s="3"/>
      <c r="J85" s="4"/>
      <c r="L85" s="63"/>
      <c r="M85" s="63"/>
      <c r="V85" s="24"/>
      <c r="W85" s="24"/>
      <c r="X85" s="24"/>
      <c r="AF85" s="24">
        <v>10.199999999999999</v>
      </c>
    </row>
    <row r="86" spans="1:32" x14ac:dyDescent="0.25">
      <c r="A86" s="64"/>
      <c r="B86" s="39" t="s">
        <v>197</v>
      </c>
      <c r="C86" s="7" t="s">
        <v>67</v>
      </c>
      <c r="D86" s="11" t="s">
        <v>8</v>
      </c>
      <c r="E86" s="17">
        <v>142</v>
      </c>
      <c r="F86" s="17"/>
      <c r="G86" s="65"/>
      <c r="H86" s="65"/>
      <c r="I86" s="3"/>
      <c r="J86" s="4"/>
      <c r="L86" s="63"/>
      <c r="M86" s="63"/>
      <c r="V86" s="24"/>
      <c r="W86" s="24"/>
      <c r="X86" s="24"/>
      <c r="AF86" s="24">
        <v>9.1</v>
      </c>
    </row>
    <row r="87" spans="1:32" ht="17.25" customHeight="1" x14ac:dyDescent="0.25">
      <c r="A87" s="64"/>
      <c r="B87" s="39" t="s">
        <v>198</v>
      </c>
      <c r="C87" s="7" t="s">
        <v>61</v>
      </c>
      <c r="D87" s="11" t="s">
        <v>5</v>
      </c>
      <c r="E87" s="17">
        <v>14</v>
      </c>
      <c r="F87" s="17"/>
      <c r="G87" s="65"/>
      <c r="H87" s="65"/>
      <c r="I87" s="3"/>
      <c r="J87" s="4"/>
      <c r="L87" s="63"/>
      <c r="M87" s="63"/>
      <c r="P87" s="2" t="s">
        <v>129</v>
      </c>
      <c r="V87" s="24"/>
      <c r="W87" s="24"/>
      <c r="X87" s="24"/>
      <c r="AF87" s="24">
        <v>6.6</v>
      </c>
    </row>
    <row r="88" spans="1:32" ht="30" x14ac:dyDescent="0.25">
      <c r="A88" s="64"/>
      <c r="B88" s="39" t="s">
        <v>211</v>
      </c>
      <c r="C88" s="7" t="s">
        <v>62</v>
      </c>
      <c r="D88" s="11" t="s">
        <v>8</v>
      </c>
      <c r="E88" s="17">
        <v>9.5</v>
      </c>
      <c r="F88" s="17"/>
      <c r="G88" s="65"/>
      <c r="H88" s="65"/>
      <c r="I88" s="3"/>
      <c r="J88" s="4"/>
      <c r="L88" s="63"/>
      <c r="M88" s="63"/>
      <c r="R88" s="2">
        <v>26</v>
      </c>
      <c r="V88" s="24"/>
      <c r="W88" s="24"/>
      <c r="X88" s="24">
        <v>5.9</v>
      </c>
      <c r="AF88" s="24">
        <v>9.1</v>
      </c>
    </row>
    <row r="89" spans="1:32" x14ac:dyDescent="0.25">
      <c r="A89" s="64"/>
      <c r="B89" s="39" t="s">
        <v>212</v>
      </c>
      <c r="C89" s="7" t="s">
        <v>63</v>
      </c>
      <c r="D89" s="11" t="s">
        <v>8</v>
      </c>
      <c r="E89" s="17">
        <v>80</v>
      </c>
      <c r="F89" s="17"/>
      <c r="G89" s="65"/>
      <c r="H89" s="65"/>
      <c r="I89" s="3"/>
      <c r="J89" s="4"/>
      <c r="L89" s="63"/>
      <c r="M89" s="63"/>
      <c r="R89" s="2">
        <v>31</v>
      </c>
      <c r="V89" s="24"/>
      <c r="W89" s="24"/>
      <c r="X89" s="24">
        <v>2</v>
      </c>
      <c r="AF89" s="24">
        <v>5.4</v>
      </c>
    </row>
    <row r="90" spans="1:32" x14ac:dyDescent="0.25">
      <c r="A90" s="32"/>
      <c r="B90" s="33" t="s">
        <v>157</v>
      </c>
      <c r="C90" s="34" t="s">
        <v>158</v>
      </c>
      <c r="D90" s="35"/>
      <c r="E90" s="36"/>
      <c r="F90" s="36"/>
      <c r="G90" s="14"/>
      <c r="H90" s="14"/>
      <c r="I90" s="15"/>
      <c r="J90" s="16"/>
      <c r="L90" s="63"/>
      <c r="M90" s="63"/>
      <c r="V90" s="24"/>
      <c r="W90" s="24"/>
      <c r="X90" s="24"/>
      <c r="AF90" s="24"/>
    </row>
    <row r="91" spans="1:32" x14ac:dyDescent="0.25">
      <c r="A91" s="64"/>
      <c r="B91" s="39" t="s">
        <v>218</v>
      </c>
      <c r="C91" s="7" t="s">
        <v>135</v>
      </c>
      <c r="D91" s="11"/>
      <c r="E91" s="72" t="s">
        <v>236</v>
      </c>
      <c r="F91" s="17"/>
      <c r="G91" s="65"/>
      <c r="H91" s="65"/>
      <c r="I91" s="3"/>
      <c r="J91" s="4"/>
      <c r="L91" s="63"/>
      <c r="M91" s="63"/>
      <c r="R91" s="2">
        <v>20</v>
      </c>
      <c r="V91" s="24">
        <v>84.4</v>
      </c>
      <c r="W91" s="24">
        <v>2</v>
      </c>
      <c r="X91" s="24">
        <f>V91*W91</f>
        <v>168.8</v>
      </c>
      <c r="AF91" s="24">
        <v>2.4</v>
      </c>
    </row>
    <row r="92" spans="1:32" x14ac:dyDescent="0.25">
      <c r="A92" s="64"/>
      <c r="B92" s="39" t="s">
        <v>219</v>
      </c>
      <c r="C92" s="7" t="s">
        <v>136</v>
      </c>
      <c r="D92" s="11"/>
      <c r="E92" s="72" t="s">
        <v>236</v>
      </c>
      <c r="F92" s="17"/>
      <c r="G92" s="65"/>
      <c r="H92" s="65"/>
      <c r="I92" s="3"/>
      <c r="J92" s="4"/>
      <c r="L92" s="63"/>
      <c r="M92" s="63"/>
      <c r="R92" s="2">
        <v>40</v>
      </c>
      <c r="V92" s="24"/>
      <c r="W92" s="24"/>
      <c r="X92" s="24">
        <v>12.3</v>
      </c>
      <c r="AF92" s="24">
        <v>29.3</v>
      </c>
    </row>
    <row r="93" spans="1:32" x14ac:dyDescent="0.25">
      <c r="A93" s="64"/>
      <c r="B93" s="39" t="s">
        <v>229</v>
      </c>
      <c r="C93" s="7" t="s">
        <v>230</v>
      </c>
      <c r="D93" s="11"/>
      <c r="E93" s="72"/>
      <c r="F93" s="17"/>
      <c r="G93" s="65"/>
      <c r="H93" s="65"/>
      <c r="I93" s="3"/>
      <c r="J93" s="4"/>
      <c r="L93" s="63"/>
      <c r="M93" s="63"/>
      <c r="V93" s="24"/>
      <c r="W93" s="24"/>
      <c r="X93" s="24"/>
      <c r="AF93" s="24"/>
    </row>
    <row r="94" spans="1:32" ht="120" x14ac:dyDescent="0.25">
      <c r="A94" s="64"/>
      <c r="B94" s="39"/>
      <c r="C94" s="7" t="s">
        <v>231</v>
      </c>
      <c r="D94" s="11"/>
      <c r="E94" s="72"/>
      <c r="F94" s="17"/>
      <c r="G94" s="65"/>
      <c r="H94" s="65"/>
      <c r="I94" s="3"/>
      <c r="J94" s="4"/>
      <c r="L94" s="63"/>
      <c r="M94" s="63"/>
      <c r="V94" s="24"/>
      <c r="W94" s="24"/>
      <c r="X94" s="24"/>
      <c r="AF94" s="24"/>
    </row>
    <row r="95" spans="1:32" x14ac:dyDescent="0.25">
      <c r="A95" s="32"/>
      <c r="B95" s="33" t="s">
        <v>159</v>
      </c>
      <c r="C95" s="34" t="s">
        <v>160</v>
      </c>
      <c r="D95" s="35"/>
      <c r="E95" s="36"/>
      <c r="F95" s="36"/>
      <c r="G95" s="14"/>
      <c r="H95" s="14"/>
      <c r="I95" s="15"/>
      <c r="J95" s="16"/>
      <c r="L95" s="63"/>
      <c r="M95" s="63"/>
      <c r="R95" s="2">
        <v>26</v>
      </c>
      <c r="V95" s="24"/>
      <c r="W95" s="24"/>
      <c r="X95" s="24">
        <v>9</v>
      </c>
      <c r="AF95" s="24">
        <v>10.6</v>
      </c>
    </row>
    <row r="96" spans="1:32" ht="20.25" customHeight="1" x14ac:dyDescent="0.25">
      <c r="A96" s="64"/>
      <c r="B96" s="39" t="s">
        <v>220</v>
      </c>
      <c r="C96" s="7" t="s">
        <v>139</v>
      </c>
      <c r="D96" s="11" t="s">
        <v>6</v>
      </c>
      <c r="E96" s="17">
        <v>150.5</v>
      </c>
      <c r="F96" s="17"/>
      <c r="G96" s="65"/>
      <c r="H96" s="65"/>
      <c r="I96" s="3"/>
      <c r="J96" s="4"/>
      <c r="L96" s="63"/>
      <c r="M96" s="63"/>
      <c r="R96" s="2">
        <v>6</v>
      </c>
      <c r="V96" s="24"/>
      <c r="W96" s="24" t="s">
        <v>16</v>
      </c>
      <c r="X96" s="73">
        <f>SUM(X56:X95)</f>
        <v>450.23</v>
      </c>
      <c r="AF96" s="24">
        <v>4.8</v>
      </c>
    </row>
    <row r="97" spans="1:32" x14ac:dyDescent="0.25">
      <c r="A97" s="64"/>
      <c r="B97" s="39" t="s">
        <v>221</v>
      </c>
      <c r="C97" s="7" t="s">
        <v>138</v>
      </c>
      <c r="D97" s="11" t="s">
        <v>6</v>
      </c>
      <c r="E97" s="17">
        <v>126.2</v>
      </c>
      <c r="F97" s="17"/>
      <c r="G97" s="65"/>
      <c r="H97" s="65"/>
      <c r="I97" s="3"/>
      <c r="J97" s="4"/>
      <c r="L97" s="63"/>
      <c r="M97" s="63"/>
      <c r="Q97" s="2" t="s">
        <v>20</v>
      </c>
      <c r="R97" s="67">
        <f>SUM(R47:R96)</f>
        <v>363</v>
      </c>
      <c r="AF97" s="24">
        <v>5.2</v>
      </c>
    </row>
    <row r="98" spans="1:32" x14ac:dyDescent="0.25">
      <c r="A98" s="64"/>
      <c r="B98" s="39" t="s">
        <v>222</v>
      </c>
      <c r="C98" s="7" t="s">
        <v>140</v>
      </c>
      <c r="D98" s="11" t="s">
        <v>6</v>
      </c>
      <c r="E98" s="17">
        <v>11308.5</v>
      </c>
      <c r="F98" s="17"/>
      <c r="G98" s="65"/>
      <c r="H98" s="65"/>
      <c r="I98" s="3"/>
      <c r="J98" s="4"/>
      <c r="L98" s="63"/>
      <c r="M98" s="63"/>
      <c r="AF98" s="24">
        <v>6.5</v>
      </c>
    </row>
    <row r="99" spans="1:32" ht="30" x14ac:dyDescent="0.25">
      <c r="A99" s="64"/>
      <c r="B99" s="39" t="s">
        <v>223</v>
      </c>
      <c r="C99" s="7" t="s">
        <v>145</v>
      </c>
      <c r="D99" s="11" t="s">
        <v>5</v>
      </c>
      <c r="E99" s="61">
        <v>7</v>
      </c>
      <c r="F99" s="17"/>
      <c r="G99" s="65"/>
      <c r="H99" s="65"/>
      <c r="I99" s="3"/>
      <c r="J99" s="4"/>
      <c r="L99" s="63"/>
      <c r="M99" s="63"/>
      <c r="AF99" s="24">
        <v>10.9</v>
      </c>
    </row>
    <row r="100" spans="1:32" ht="24" customHeight="1" x14ac:dyDescent="0.25">
      <c r="A100" s="64"/>
      <c r="B100" s="39" t="s">
        <v>224</v>
      </c>
      <c r="C100" s="7" t="s">
        <v>146</v>
      </c>
      <c r="D100" s="11" t="s">
        <v>5</v>
      </c>
      <c r="E100" s="61">
        <v>1</v>
      </c>
      <c r="F100" s="17"/>
      <c r="G100" s="65"/>
      <c r="H100" s="65"/>
      <c r="I100" s="3"/>
      <c r="J100" s="4"/>
      <c r="L100" s="63"/>
      <c r="M100" s="63"/>
      <c r="AF100" s="24">
        <v>6.5</v>
      </c>
    </row>
    <row r="101" spans="1:32" x14ac:dyDescent="0.25">
      <c r="A101" s="64"/>
      <c r="B101" s="39" t="s">
        <v>225</v>
      </c>
      <c r="C101" s="7" t="s">
        <v>147</v>
      </c>
      <c r="D101" s="11" t="s">
        <v>5</v>
      </c>
      <c r="E101" s="61">
        <v>5</v>
      </c>
      <c r="F101" s="17"/>
      <c r="G101" s="65"/>
      <c r="H101" s="65"/>
      <c r="I101" s="3"/>
      <c r="J101" s="4"/>
      <c r="L101" s="63"/>
      <c r="M101" s="63"/>
      <c r="AF101" s="24">
        <v>4.0999999999999996</v>
      </c>
    </row>
    <row r="102" spans="1:32" x14ac:dyDescent="0.25">
      <c r="A102" s="64"/>
      <c r="B102" s="39" t="s">
        <v>226</v>
      </c>
      <c r="C102" s="7" t="s">
        <v>148</v>
      </c>
      <c r="D102" s="11" t="s">
        <v>5</v>
      </c>
      <c r="E102" s="61">
        <v>1</v>
      </c>
      <c r="F102" s="17"/>
      <c r="G102" s="65"/>
      <c r="H102" s="65"/>
      <c r="I102" s="3"/>
      <c r="J102" s="4"/>
      <c r="L102" s="63"/>
      <c r="M102" s="63"/>
      <c r="AF102" s="24">
        <v>8.1999999999999993</v>
      </c>
    </row>
    <row r="103" spans="1:32" x14ac:dyDescent="0.25">
      <c r="A103" s="64"/>
      <c r="B103" s="39"/>
      <c r="C103" s="7"/>
      <c r="D103" s="11"/>
      <c r="E103" s="17"/>
      <c r="F103" s="17"/>
      <c r="G103" s="65"/>
      <c r="H103" s="65"/>
      <c r="I103" s="3"/>
      <c r="J103" s="4"/>
      <c r="L103" s="63"/>
      <c r="M103" s="63"/>
      <c r="AF103" s="24">
        <v>5.8</v>
      </c>
    </row>
    <row r="104" spans="1:32" x14ac:dyDescent="0.25">
      <c r="A104" s="64"/>
      <c r="B104" s="39"/>
      <c r="C104" s="7"/>
      <c r="D104" s="11"/>
      <c r="E104" s="17"/>
      <c r="F104" s="17"/>
      <c r="G104" s="65"/>
      <c r="H104" s="65"/>
      <c r="I104" s="3"/>
      <c r="J104" s="4"/>
      <c r="L104" s="63"/>
      <c r="M104" s="63"/>
      <c r="AF104" s="24">
        <v>12.6</v>
      </c>
    </row>
    <row r="105" spans="1:32" x14ac:dyDescent="0.25">
      <c r="A105" s="74"/>
      <c r="B105" s="25" t="s">
        <v>161</v>
      </c>
      <c r="C105" s="75" t="s">
        <v>162</v>
      </c>
      <c r="D105" s="11"/>
      <c r="E105" s="17"/>
      <c r="F105" s="17"/>
      <c r="G105" s="65"/>
      <c r="H105" s="65"/>
      <c r="I105" s="3"/>
      <c r="J105" s="4"/>
      <c r="L105" s="63"/>
      <c r="M105" s="63"/>
      <c r="R105" s="2">
        <v>26</v>
      </c>
      <c r="V105" s="24"/>
      <c r="W105" s="24"/>
      <c r="X105" s="24">
        <v>9</v>
      </c>
      <c r="AF105" s="24">
        <v>10.6</v>
      </c>
    </row>
    <row r="106" spans="1:32" x14ac:dyDescent="0.25">
      <c r="A106" s="64"/>
      <c r="B106" s="39"/>
      <c r="C106" s="7"/>
      <c r="D106" s="11"/>
      <c r="E106" s="17"/>
      <c r="F106" s="17"/>
      <c r="G106" s="65"/>
      <c r="H106" s="65"/>
      <c r="I106" s="3"/>
      <c r="J106" s="4"/>
      <c r="L106" s="63"/>
      <c r="M106" s="63"/>
      <c r="AF106" s="24">
        <v>8.4</v>
      </c>
    </row>
    <row r="107" spans="1:32" x14ac:dyDescent="0.25">
      <c r="A107" s="64"/>
      <c r="B107" s="25"/>
      <c r="C107" s="7"/>
      <c r="D107" s="11"/>
      <c r="E107" s="17"/>
      <c r="F107" s="17"/>
      <c r="G107" s="65"/>
      <c r="H107" s="65"/>
      <c r="I107" s="3"/>
      <c r="J107" s="4"/>
      <c r="L107" s="63"/>
      <c r="M107" s="63"/>
      <c r="AF107" s="24">
        <v>7</v>
      </c>
    </row>
    <row r="108" spans="1:32" x14ac:dyDescent="0.25">
      <c r="A108" s="24"/>
      <c r="C108" s="10"/>
      <c r="D108" s="77"/>
      <c r="E108" s="17"/>
      <c r="F108" s="17"/>
      <c r="G108" s="17"/>
      <c r="H108" s="17"/>
      <c r="I108" s="5"/>
      <c r="J108" s="6"/>
      <c r="K108" s="2" t="s">
        <v>13</v>
      </c>
      <c r="L108" s="78"/>
      <c r="M108" s="78"/>
      <c r="N108" s="23"/>
      <c r="P108" s="2">
        <v>29</v>
      </c>
      <c r="AF108" s="24">
        <v>3.3</v>
      </c>
    </row>
    <row r="109" spans="1:32" x14ac:dyDescent="0.25">
      <c r="A109" s="24"/>
      <c r="B109" s="39"/>
      <c r="C109" s="7"/>
      <c r="D109" s="11"/>
      <c r="E109" s="17"/>
      <c r="F109" s="17"/>
      <c r="G109" s="17"/>
      <c r="H109" s="17"/>
      <c r="I109" s="5"/>
      <c r="J109" s="6"/>
      <c r="L109" s="78"/>
      <c r="M109" s="78"/>
      <c r="N109" s="23"/>
      <c r="AF109" s="24">
        <v>21.2</v>
      </c>
    </row>
    <row r="110" spans="1:32" ht="39.950000000000003" customHeight="1" x14ac:dyDescent="0.25">
      <c r="C110" s="10"/>
      <c r="D110" s="77"/>
      <c r="E110" s="79"/>
      <c r="F110" s="79"/>
      <c r="G110" s="79"/>
      <c r="H110" s="80" t="s">
        <v>20</v>
      </c>
      <c r="I110" s="12">
        <f>SUM(I4:I109)</f>
        <v>0</v>
      </c>
      <c r="J110" s="13"/>
      <c r="AF110" s="24">
        <v>5.7</v>
      </c>
    </row>
    <row r="111" spans="1:32" x14ac:dyDescent="0.25">
      <c r="AF111" s="24">
        <v>2.7</v>
      </c>
    </row>
    <row r="112" spans="1:32" x14ac:dyDescent="0.25">
      <c r="AF112" s="24">
        <v>10.199999999999999</v>
      </c>
    </row>
    <row r="113" spans="32:32" x14ac:dyDescent="0.25">
      <c r="AF113" s="24">
        <v>9.1</v>
      </c>
    </row>
    <row r="114" spans="32:32" x14ac:dyDescent="0.25">
      <c r="AF114" s="24">
        <v>11.8</v>
      </c>
    </row>
    <row r="115" spans="32:32" x14ac:dyDescent="0.25">
      <c r="AF115" s="24">
        <v>16.7</v>
      </c>
    </row>
    <row r="116" spans="32:32" x14ac:dyDescent="0.25">
      <c r="AF116" s="24">
        <v>8.4</v>
      </c>
    </row>
    <row r="117" spans="32:32" x14ac:dyDescent="0.25">
      <c r="AF117" s="24">
        <v>3.7</v>
      </c>
    </row>
    <row r="118" spans="32:32" x14ac:dyDescent="0.25">
      <c r="AF118" s="24">
        <v>1.6</v>
      </c>
    </row>
    <row r="119" spans="32:32" x14ac:dyDescent="0.25">
      <c r="AF119" s="24">
        <v>4.4000000000000004</v>
      </c>
    </row>
    <row r="120" spans="32:32" x14ac:dyDescent="0.25">
      <c r="AF120" s="24">
        <v>18.399999999999999</v>
      </c>
    </row>
    <row r="121" spans="32:32" x14ac:dyDescent="0.25">
      <c r="AF121" s="24">
        <v>3.6</v>
      </c>
    </row>
    <row r="122" spans="32:32" x14ac:dyDescent="0.25">
      <c r="AF122" s="24">
        <v>2.8</v>
      </c>
    </row>
    <row r="123" spans="32:32" x14ac:dyDescent="0.25">
      <c r="AF123" s="24">
        <v>1.2</v>
      </c>
    </row>
    <row r="124" spans="32:32" x14ac:dyDescent="0.25">
      <c r="AF124" s="24">
        <v>2.5</v>
      </c>
    </row>
    <row r="125" spans="32:32" x14ac:dyDescent="0.25">
      <c r="AF125" s="24">
        <v>6.1</v>
      </c>
    </row>
    <row r="126" spans="32:32" x14ac:dyDescent="0.25">
      <c r="AF126" s="24">
        <v>7.7</v>
      </c>
    </row>
    <row r="127" spans="32:32" x14ac:dyDescent="0.25">
      <c r="AF127" s="24">
        <v>7.2</v>
      </c>
    </row>
    <row r="128" spans="32:32" x14ac:dyDescent="0.25">
      <c r="AF128" s="24">
        <v>10.5</v>
      </c>
    </row>
    <row r="129" spans="30:32" x14ac:dyDescent="0.25">
      <c r="AF129" s="24">
        <v>2.7</v>
      </c>
    </row>
    <row r="130" spans="30:32" x14ac:dyDescent="0.25">
      <c r="AF130" s="24">
        <v>6.2</v>
      </c>
    </row>
    <row r="131" spans="30:32" x14ac:dyDescent="0.25">
      <c r="AF131" s="24">
        <v>205</v>
      </c>
    </row>
    <row r="132" spans="30:32" x14ac:dyDescent="0.25">
      <c r="AF132" s="24">
        <v>100.2</v>
      </c>
    </row>
    <row r="133" spans="30:32" x14ac:dyDescent="0.25">
      <c r="AF133" s="24">
        <v>50.3</v>
      </c>
    </row>
    <row r="134" spans="30:32" x14ac:dyDescent="0.25">
      <c r="AF134" s="24">
        <v>6</v>
      </c>
    </row>
    <row r="135" spans="30:32" x14ac:dyDescent="0.25">
      <c r="AF135" s="24">
        <v>7.9</v>
      </c>
    </row>
    <row r="136" spans="30:32" x14ac:dyDescent="0.25">
      <c r="AF136" s="24">
        <v>5.6</v>
      </c>
    </row>
    <row r="137" spans="30:32" x14ac:dyDescent="0.25">
      <c r="AD137" s="2">
        <v>6.3</v>
      </c>
      <c r="AE137" s="2">
        <v>5</v>
      </c>
      <c r="AF137" s="24">
        <f>AD137*AE137</f>
        <v>31.5</v>
      </c>
    </row>
    <row r="138" spans="30:32" x14ac:dyDescent="0.25">
      <c r="AF138" s="24">
        <v>13.1</v>
      </c>
    </row>
    <row r="139" spans="30:32" x14ac:dyDescent="0.25">
      <c r="AF139" s="24">
        <v>10.7</v>
      </c>
    </row>
    <row r="140" spans="30:32" x14ac:dyDescent="0.25">
      <c r="AF140" s="24">
        <v>11.2</v>
      </c>
    </row>
    <row r="141" spans="30:32" x14ac:dyDescent="0.25">
      <c r="AF141" s="24">
        <v>30</v>
      </c>
    </row>
    <row r="142" spans="30:32" x14ac:dyDescent="0.25">
      <c r="AF142" s="24">
        <v>6.9</v>
      </c>
    </row>
    <row r="143" spans="30:32" x14ac:dyDescent="0.25">
      <c r="AF143" s="24">
        <v>14.3</v>
      </c>
    </row>
    <row r="144" spans="30:32" x14ac:dyDescent="0.25">
      <c r="AF144" s="24">
        <v>20.7</v>
      </c>
    </row>
    <row r="145" spans="32:32" x14ac:dyDescent="0.25">
      <c r="AF145" s="24">
        <v>8</v>
      </c>
    </row>
    <row r="146" spans="32:32" x14ac:dyDescent="0.25">
      <c r="AF146" s="24">
        <v>6</v>
      </c>
    </row>
    <row r="147" spans="32:32" x14ac:dyDescent="0.25">
      <c r="AF147" s="24">
        <v>2.2000000000000002</v>
      </c>
    </row>
    <row r="148" spans="32:32" x14ac:dyDescent="0.25">
      <c r="AF148" s="24">
        <v>3.9</v>
      </c>
    </row>
    <row r="149" spans="32:32" x14ac:dyDescent="0.25">
      <c r="AF149" s="24">
        <v>4.3</v>
      </c>
    </row>
    <row r="150" spans="32:32" x14ac:dyDescent="0.25">
      <c r="AF150" s="24">
        <v>1.5</v>
      </c>
    </row>
    <row r="151" spans="32:32" x14ac:dyDescent="0.25">
      <c r="AF151" s="24">
        <v>8</v>
      </c>
    </row>
    <row r="152" spans="32:32" x14ac:dyDescent="0.25">
      <c r="AF152" s="24">
        <v>21.3</v>
      </c>
    </row>
    <row r="153" spans="32:32" x14ac:dyDescent="0.25">
      <c r="AF153" s="24">
        <v>11.8</v>
      </c>
    </row>
    <row r="154" spans="32:32" x14ac:dyDescent="0.25">
      <c r="AF154" s="24">
        <v>15.7</v>
      </c>
    </row>
    <row r="155" spans="32:32" ht="15.75" thickBot="1" x14ac:dyDescent="0.3">
      <c r="AF155" s="68">
        <v>6.7</v>
      </c>
    </row>
    <row r="156" spans="32:32" ht="15.75" thickBot="1" x14ac:dyDescent="0.3">
      <c r="AF156" s="70">
        <f>SUM(AF50:AF155)</f>
        <v>1232.5000000000005</v>
      </c>
    </row>
  </sheetData>
  <mergeCells count="2">
    <mergeCell ref="A1:I1"/>
    <mergeCell ref="A2:E2"/>
  </mergeCells>
  <phoneticPr fontId="1" type="noConversion"/>
  <pageMargins left="0.25" right="0.25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Pigoń</dc:creator>
  <cp:lastModifiedBy>Andrzej Tatarek</cp:lastModifiedBy>
  <cp:lastPrinted>2021-09-03T09:33:39Z</cp:lastPrinted>
  <dcterms:created xsi:type="dcterms:W3CDTF">2021-06-24T13:37:33Z</dcterms:created>
  <dcterms:modified xsi:type="dcterms:W3CDTF">2023-12-19T10:58:44Z</dcterms:modified>
</cp:coreProperties>
</file>